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rina\Plan_ŠO\Plan 2024\Izvještaji plana\"/>
    </mc:Choice>
  </mc:AlternateContent>
  <bookViews>
    <workbookView xWindow="0" yWindow="0" windowWidth="28800" windowHeight="1173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state="hidden" r:id="rId5"/>
    <sheet name="Račun financiranja po izvorima" sheetId="9" state="hidden" r:id="rId6"/>
    <sheet name="POSEBNI DIO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0" l="1"/>
  <c r="H13" i="10" l="1"/>
  <c r="I13" i="10"/>
  <c r="J13" i="10"/>
  <c r="H12" i="10"/>
  <c r="I12" i="10"/>
  <c r="J12" i="10"/>
  <c r="H10" i="10"/>
  <c r="I10" i="10"/>
  <c r="J10" i="10"/>
  <c r="H9" i="10"/>
  <c r="I9" i="10"/>
  <c r="J9" i="10"/>
  <c r="G37" i="10" l="1"/>
  <c r="G59" i="7" l="1"/>
  <c r="H59" i="7"/>
  <c r="I59" i="7"/>
  <c r="J59" i="7"/>
  <c r="F59" i="7"/>
  <c r="G58" i="7"/>
  <c r="I58" i="7"/>
  <c r="G81" i="7"/>
  <c r="H81" i="7"/>
  <c r="H79" i="7" s="1"/>
  <c r="I81" i="7"/>
  <c r="J81" i="7"/>
  <c r="J80" i="7" s="1"/>
  <c r="G77" i="7"/>
  <c r="H77" i="7"/>
  <c r="H76" i="7" s="1"/>
  <c r="H75" i="7" s="1"/>
  <c r="I77" i="7"/>
  <c r="J77" i="7"/>
  <c r="J76" i="7" s="1"/>
  <c r="J75" i="7" s="1"/>
  <c r="G88" i="7"/>
  <c r="H88" i="7"/>
  <c r="I88" i="7"/>
  <c r="J88" i="7"/>
  <c r="J87" i="7" s="1"/>
  <c r="J83" i="7" s="1"/>
  <c r="G87" i="7"/>
  <c r="H87" i="7"/>
  <c r="I87" i="7"/>
  <c r="G85" i="7"/>
  <c r="H85" i="7"/>
  <c r="I85" i="7"/>
  <c r="J85" i="7"/>
  <c r="G84" i="7"/>
  <c r="H84" i="7"/>
  <c r="H83" i="7" s="1"/>
  <c r="I84" i="7"/>
  <c r="J84" i="7"/>
  <c r="G83" i="7"/>
  <c r="I83" i="7"/>
  <c r="G80" i="7"/>
  <c r="I80" i="7"/>
  <c r="G79" i="7"/>
  <c r="I79" i="7"/>
  <c r="G76" i="7"/>
  <c r="I76" i="7"/>
  <c r="G75" i="7"/>
  <c r="I75" i="7"/>
  <c r="G73" i="7"/>
  <c r="G72" i="7" s="1"/>
  <c r="H73" i="7"/>
  <c r="H72" i="7" s="1"/>
  <c r="I73" i="7"/>
  <c r="I72" i="7" s="1"/>
  <c r="J73" i="7"/>
  <c r="J72" i="7"/>
  <c r="G70" i="7"/>
  <c r="G69" i="7" s="1"/>
  <c r="H70" i="7"/>
  <c r="H69" i="7" s="1"/>
  <c r="I70" i="7"/>
  <c r="J70" i="7"/>
  <c r="I69" i="7"/>
  <c r="J69" i="7"/>
  <c r="G67" i="7"/>
  <c r="G66" i="7" s="1"/>
  <c r="H67" i="7"/>
  <c r="H66" i="7" s="1"/>
  <c r="I67" i="7"/>
  <c r="I66" i="7" s="1"/>
  <c r="J67" i="7"/>
  <c r="J66" i="7" s="1"/>
  <c r="G64" i="7"/>
  <c r="G63" i="7" s="1"/>
  <c r="H64" i="7"/>
  <c r="H63" i="7" s="1"/>
  <c r="I64" i="7"/>
  <c r="I63" i="7" s="1"/>
  <c r="J64" i="7"/>
  <c r="J63" i="7" s="1"/>
  <c r="G61" i="7"/>
  <c r="H61" i="7"/>
  <c r="I61" i="7"/>
  <c r="J61" i="7"/>
  <c r="J58" i="7" s="1"/>
  <c r="G54" i="7"/>
  <c r="H54" i="7"/>
  <c r="I54" i="7"/>
  <c r="J54" i="7"/>
  <c r="G53" i="7"/>
  <c r="H53" i="7"/>
  <c r="I53" i="7"/>
  <c r="I52" i="7" s="1"/>
  <c r="J53" i="7"/>
  <c r="J52" i="7" s="1"/>
  <c r="G52" i="7"/>
  <c r="H52" i="7"/>
  <c r="G50" i="7"/>
  <c r="H50" i="7"/>
  <c r="I50" i="7"/>
  <c r="I49" i="7" s="1"/>
  <c r="I48" i="7" s="1"/>
  <c r="J50" i="7"/>
  <c r="G49" i="7"/>
  <c r="H49" i="7"/>
  <c r="J49" i="7"/>
  <c r="J48" i="7" s="1"/>
  <c r="G48" i="7"/>
  <c r="H48" i="7"/>
  <c r="G45" i="7"/>
  <c r="H45" i="7"/>
  <c r="I45" i="7"/>
  <c r="J45" i="7"/>
  <c r="G44" i="7"/>
  <c r="H44" i="7"/>
  <c r="H43" i="7" s="1"/>
  <c r="I44" i="7"/>
  <c r="I43" i="7" s="1"/>
  <c r="J44" i="7"/>
  <c r="J43" i="7" s="1"/>
  <c r="G43" i="7"/>
  <c r="G39" i="7"/>
  <c r="H39" i="7"/>
  <c r="I39" i="7"/>
  <c r="J39" i="7"/>
  <c r="G38" i="7"/>
  <c r="H38" i="7"/>
  <c r="I38" i="7"/>
  <c r="J38" i="7"/>
  <c r="J37" i="7" s="1"/>
  <c r="G37" i="7"/>
  <c r="H37" i="7"/>
  <c r="I37" i="7"/>
  <c r="G35" i="7"/>
  <c r="H35" i="7"/>
  <c r="I35" i="7"/>
  <c r="J35" i="7"/>
  <c r="J34" i="7" s="1"/>
  <c r="G34" i="7"/>
  <c r="H34" i="7"/>
  <c r="I34" i="7"/>
  <c r="G32" i="7"/>
  <c r="G31" i="7" s="1"/>
  <c r="H32" i="7"/>
  <c r="I32" i="7"/>
  <c r="I31" i="7" s="1"/>
  <c r="J32" i="7"/>
  <c r="J31" i="7" s="1"/>
  <c r="H31" i="7"/>
  <c r="G29" i="7"/>
  <c r="H29" i="7"/>
  <c r="I29" i="7"/>
  <c r="J29" i="7"/>
  <c r="G28" i="7"/>
  <c r="H28" i="7"/>
  <c r="I28" i="7"/>
  <c r="J28" i="7"/>
  <c r="G24" i="7"/>
  <c r="H24" i="7"/>
  <c r="H23" i="7" s="1"/>
  <c r="I24" i="7"/>
  <c r="I23" i="7" s="1"/>
  <c r="J24" i="7"/>
  <c r="J23" i="7" s="1"/>
  <c r="G23" i="7"/>
  <c r="G21" i="7"/>
  <c r="H21" i="7"/>
  <c r="H20" i="7" s="1"/>
  <c r="I21" i="7"/>
  <c r="I20" i="7" s="1"/>
  <c r="J21" i="7"/>
  <c r="G20" i="7"/>
  <c r="J20" i="7"/>
  <c r="G16" i="7"/>
  <c r="H16" i="7"/>
  <c r="I16" i="7"/>
  <c r="J16" i="7"/>
  <c r="G15" i="7"/>
  <c r="H15" i="7"/>
  <c r="I15" i="7"/>
  <c r="J15" i="7"/>
  <c r="G12" i="7"/>
  <c r="H12" i="7"/>
  <c r="I12" i="7"/>
  <c r="I11" i="7" s="1"/>
  <c r="J12" i="7"/>
  <c r="J11" i="7" s="1"/>
  <c r="G11" i="7"/>
  <c r="H11" i="7"/>
  <c r="G9" i="7"/>
  <c r="G8" i="7" s="1"/>
  <c r="H9" i="7"/>
  <c r="H8" i="7" s="1"/>
  <c r="I9" i="7"/>
  <c r="I8" i="7" s="1"/>
  <c r="J9" i="7"/>
  <c r="J8" i="7" s="1"/>
  <c r="D11" i="5"/>
  <c r="D10" i="5" s="1"/>
  <c r="E11" i="5"/>
  <c r="E10" i="5" s="1"/>
  <c r="F11" i="5"/>
  <c r="F10" i="5" s="1"/>
  <c r="G11" i="5"/>
  <c r="G10" i="5" s="1"/>
  <c r="D15" i="8"/>
  <c r="D14" i="8" s="1"/>
  <c r="D10" i="8" s="1"/>
  <c r="D39" i="8"/>
  <c r="E39" i="8"/>
  <c r="F39" i="8"/>
  <c r="G39" i="8"/>
  <c r="D36" i="8"/>
  <c r="E36" i="8"/>
  <c r="F36" i="8"/>
  <c r="G36" i="8"/>
  <c r="D34" i="8"/>
  <c r="E34" i="8"/>
  <c r="F34" i="8"/>
  <c r="G34" i="8"/>
  <c r="D32" i="8"/>
  <c r="E32" i="8"/>
  <c r="F32" i="8"/>
  <c r="G32" i="8"/>
  <c r="D29" i="8"/>
  <c r="E29" i="8"/>
  <c r="F29" i="8"/>
  <c r="G29" i="8"/>
  <c r="D28" i="8"/>
  <c r="E28" i="8"/>
  <c r="F28" i="8"/>
  <c r="D21" i="8"/>
  <c r="E21" i="8"/>
  <c r="F21" i="8"/>
  <c r="G21" i="8"/>
  <c r="D18" i="8"/>
  <c r="E18" i="8"/>
  <c r="F18" i="8"/>
  <c r="G18" i="8"/>
  <c r="D16" i="8"/>
  <c r="E16" i="8"/>
  <c r="F16" i="8"/>
  <c r="G16" i="8"/>
  <c r="E14" i="8"/>
  <c r="F14" i="8"/>
  <c r="G14" i="8"/>
  <c r="D11" i="8"/>
  <c r="E11" i="8"/>
  <c r="E10" i="8" s="1"/>
  <c r="F11" i="8"/>
  <c r="G11" i="8"/>
  <c r="F10" i="8"/>
  <c r="G10" i="8"/>
  <c r="F27" i="10"/>
  <c r="F37" i="10"/>
  <c r="H80" i="7" l="1"/>
  <c r="J79" i="7"/>
  <c r="H58" i="7"/>
  <c r="G28" i="8"/>
  <c r="G7" i="7"/>
  <c r="I7" i="7"/>
  <c r="I6" i="7" s="1"/>
  <c r="J7" i="7"/>
  <c r="H7" i="7"/>
  <c r="I57" i="7"/>
  <c r="H57" i="7"/>
  <c r="J57" i="7"/>
  <c r="G57" i="7"/>
  <c r="J6" i="7" l="1"/>
  <c r="H6" i="7"/>
  <c r="G6" i="7"/>
  <c r="G13" i="10" l="1"/>
  <c r="G12" i="10"/>
  <c r="G9" i="10"/>
  <c r="F26" i="3"/>
  <c r="G26" i="3"/>
  <c r="H26" i="3"/>
  <c r="I26" i="3"/>
  <c r="E26" i="3"/>
  <c r="F32" i="3" l="1"/>
  <c r="G32" i="3"/>
  <c r="H32" i="3"/>
  <c r="I32" i="3"/>
  <c r="F25" i="3"/>
  <c r="G25" i="3"/>
  <c r="H25" i="3"/>
  <c r="I25" i="3"/>
  <c r="F18" i="3"/>
  <c r="G10" i="10" s="1"/>
  <c r="G18" i="3"/>
  <c r="H18" i="3"/>
  <c r="I18" i="3"/>
  <c r="F11" i="3"/>
  <c r="G11" i="3"/>
  <c r="G10" i="3" s="1"/>
  <c r="H11" i="3"/>
  <c r="H10" i="3" s="1"/>
  <c r="I11" i="3"/>
  <c r="I10" i="3" l="1"/>
  <c r="F10" i="3"/>
  <c r="F13" i="10"/>
  <c r="F12" i="10"/>
  <c r="F10" i="10"/>
  <c r="F9" i="10"/>
  <c r="F83" i="7"/>
  <c r="F88" i="7"/>
  <c r="F87" i="7" s="1"/>
  <c r="F85" i="7"/>
  <c r="F84" i="7" s="1"/>
  <c r="F54" i="7"/>
  <c r="F53" i="7" s="1"/>
  <c r="F52" i="7" s="1"/>
  <c r="F50" i="7"/>
  <c r="F49" i="7" s="1"/>
  <c r="F48" i="7" s="1"/>
  <c r="F35" i="7"/>
  <c r="F34" i="7"/>
  <c r="F82" i="7"/>
  <c r="F81" i="7" s="1"/>
  <c r="F79" i="7" s="1"/>
  <c r="F78" i="7"/>
  <c r="F77" i="7" s="1"/>
  <c r="F76" i="7" s="1"/>
  <c r="F75" i="7" s="1"/>
  <c r="F74" i="7"/>
  <c r="F73" i="7" s="1"/>
  <c r="F72" i="7" s="1"/>
  <c r="F71" i="7"/>
  <c r="F70" i="7" s="1"/>
  <c r="F69" i="7" s="1"/>
  <c r="F68" i="7"/>
  <c r="F67" i="7" s="1"/>
  <c r="F66" i="7" s="1"/>
  <c r="F65" i="7"/>
  <c r="F64" i="7" s="1"/>
  <c r="F63" i="7" s="1"/>
  <c r="F62" i="7"/>
  <c r="F61" i="7" s="1"/>
  <c r="F58" i="7" s="1"/>
  <c r="F47" i="7"/>
  <c r="F46" i="7"/>
  <c r="F42" i="7"/>
  <c r="F41" i="7"/>
  <c r="F40" i="7"/>
  <c r="F10" i="7"/>
  <c r="F9" i="7" s="1"/>
  <c r="F8" i="7" s="1"/>
  <c r="F33" i="7"/>
  <c r="F32" i="7" s="1"/>
  <c r="F31" i="7" s="1"/>
  <c r="F30" i="7"/>
  <c r="F29" i="7" s="1"/>
  <c r="F28" i="7" s="1"/>
  <c r="F27" i="7"/>
  <c r="F26" i="7"/>
  <c r="F25" i="7"/>
  <c r="F22" i="7"/>
  <c r="F21" i="7" s="1"/>
  <c r="F20" i="7" s="1"/>
  <c r="F19" i="7"/>
  <c r="F18" i="7"/>
  <c r="F17" i="7"/>
  <c r="F14" i="7"/>
  <c r="F13" i="7"/>
  <c r="F80" i="7" l="1"/>
  <c r="F44" i="7"/>
  <c r="F43" i="7" s="1"/>
  <c r="F39" i="7"/>
  <c r="F57" i="7"/>
  <c r="F38" i="7"/>
  <c r="F37" i="7" s="1"/>
  <c r="F45" i="7"/>
  <c r="F16" i="7"/>
  <c r="F24" i="7"/>
  <c r="F23" i="7" s="1"/>
  <c r="F15" i="7"/>
  <c r="F12" i="7"/>
  <c r="F11" i="7" s="1"/>
  <c r="C11" i="5"/>
  <c r="C10" i="5" s="1"/>
  <c r="C28" i="8"/>
  <c r="C39" i="8"/>
  <c r="C36" i="8"/>
  <c r="C34" i="8"/>
  <c r="C32" i="8"/>
  <c r="C29" i="8"/>
  <c r="C21" i="8"/>
  <c r="C18" i="8"/>
  <c r="C16" i="8"/>
  <c r="C14" i="8"/>
  <c r="C11" i="8"/>
  <c r="E25" i="3"/>
  <c r="E32" i="3"/>
  <c r="E10" i="3"/>
  <c r="E18" i="3"/>
  <c r="E11" i="3"/>
  <c r="F7" i="7" l="1"/>
  <c r="F6" i="7" s="1"/>
  <c r="C10" i="8"/>
  <c r="B1" i="7" l="1"/>
  <c r="B1" i="5"/>
  <c r="B1" i="8"/>
  <c r="B1" i="3"/>
  <c r="H34" i="10" l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J14" i="10" s="1"/>
  <c r="I8" i="10"/>
  <c r="H8" i="10"/>
  <c r="G8" i="10"/>
  <c r="F8" i="10"/>
  <c r="H14" i="10" l="1"/>
  <c r="H22" i="10" s="1"/>
  <c r="H28" i="10" s="1"/>
  <c r="H29" i="10" s="1"/>
  <c r="I14" i="10"/>
  <c r="I22" i="10" s="1"/>
  <c r="I28" i="10" s="1"/>
  <c r="I29" i="10" s="1"/>
  <c r="G14" i="10"/>
  <c r="G22" i="10" s="1"/>
  <c r="G28" i="10" s="1"/>
  <c r="G29" i="10" s="1"/>
  <c r="F14" i="10"/>
  <c r="F22" i="10" s="1"/>
  <c r="F28" i="10" s="1"/>
  <c r="J22" i="10"/>
  <c r="J28" i="10" s="1"/>
  <c r="J29" i="10" s="1"/>
  <c r="F29" i="10" l="1"/>
</calcChain>
</file>

<file path=xl/sharedStrings.xml><?xml version="1.0" encoding="utf-8"?>
<sst xmlns="http://schemas.openxmlformats.org/spreadsheetml/2006/main" count="296" uniqueCount="128">
  <si>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</si>
  <si>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</si>
  <si>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</si>
  <si>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</si>
  <si>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</si>
  <si>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</si>
  <si>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</si>
  <si>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</si>
  <si>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</si>
  <si>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</si>
  <si>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</si>
  <si>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</si>
  <si>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</si>
  <si>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</si>
  <si>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</si>
  <si>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</si>
  <si>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</si>
  <si>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</si>
  <si>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</si>
  <si>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</si>
  <si>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</si>
  <si>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</si>
  <si>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</si>
  <si>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</si>
  <si>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</si>
  <si>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</si>
  <si>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</si>
  <si>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</si>
  <si>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</si>
  <si>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</si>
  <si>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</si>
  <si>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</si>
  <si>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</si>
  <si>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</si>
  <si>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</si>
  <si>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</si>
  <si>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</si>
  <si>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</si>
  <si>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</si>
  <si>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</si>
  <si>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</si>
  <si>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</si>
  <si>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</si>
  <si>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</si>
  <si>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</si>
  <si>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</si>
  <si>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</si>
  <si>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</si>
  <si>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</si>
  <si>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</si>
  <si>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</si>
  <si>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</si>
  <si>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</si>
  <si>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</si>
  <si>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</si>
  <si>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</si>
  <si>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</si>
  <si>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</si>
  <si>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</si>
  <si>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</si>
  <si>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</si>
  <si>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</si>
  <si>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</si>
  <si>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</si>
  <si>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</si>
  <si>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</si>
  <si>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</si>
  <si>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</si>
  <si>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</si>
  <si>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</si>
  <si>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</si>
  <si>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</si>
  <si>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</si>
  <si>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</si>
  <si>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PRORAČUNSKOG KORISNIKA JEDINICE LOKALNE I PODRUČNE (REGIONALNE) SAMOUPRAVE - GIMNAZIJE SESVETE
ZA 2024. I PROJEKCIJA ZA 2025. I 2026. GODINU</t>
  </si>
  <si>
    <t xml:space="preserve">Prihodi od imovine </t>
  </si>
  <si>
    <t>Prihodi od upravnih i administrativnih pristojbi, pristojbi po posebnim propisima i naknada</t>
  </si>
  <si>
    <t>Prihodi od prodaje proizvoda i robe te pruženih usluga i prihodi od donacija</t>
  </si>
  <si>
    <t>Kazne, upravne mjere i ostali prihodi</t>
  </si>
  <si>
    <t>Financijski rashodi</t>
  </si>
  <si>
    <t xml:space="preserve">Naknade građanima i kućanstvima na temelju osiguranja i druge naknade </t>
  </si>
  <si>
    <t>12 Sredstva učešća za pomoći</t>
  </si>
  <si>
    <t>31 Vlastiti prihodi</t>
  </si>
  <si>
    <t>43 Prihodi za posebne namjene</t>
  </si>
  <si>
    <t>5 Pomoći iz drugih proračuna</t>
  </si>
  <si>
    <t>52 Pomoći iz drugih proračuna</t>
  </si>
  <si>
    <t>56 Pomoći temeljem prijenosa eu sredstava</t>
  </si>
  <si>
    <t>6 Donacije</t>
  </si>
  <si>
    <t>61 Donacije</t>
  </si>
  <si>
    <t>09 Obrazovanje</t>
  </si>
  <si>
    <t>092 Srednjoškolsko obrazovanje</t>
  </si>
  <si>
    <t>PROGRAM 4109</t>
  </si>
  <si>
    <t>DJELATNOST USTANOVA SREDNJEG ŠKOLSTVA I UČENIČKIH DOMOVA</t>
  </si>
  <si>
    <t>Aktivnost A410901</t>
  </si>
  <si>
    <t>REDOVNA DJELATNOST PRORAČUNSKIH KORISNIKA</t>
  </si>
  <si>
    <t>Izvor financiranja 1.1</t>
  </si>
  <si>
    <t>Opći prihodi i primici</t>
  </si>
  <si>
    <t>Izvor financiranja 1.2</t>
  </si>
  <si>
    <t>Sredstva učešća za pomoći</t>
  </si>
  <si>
    <t>Izvor financiranja 3.1</t>
  </si>
  <si>
    <t>Vlastiti prihodi</t>
  </si>
  <si>
    <t>Izvor financiranja 4.3</t>
  </si>
  <si>
    <t>Prihodi za posebne namjene</t>
  </si>
  <si>
    <t>Izvor financiranja 5.2</t>
  </si>
  <si>
    <t>Pomoći iz drugih proračuna</t>
  </si>
  <si>
    <t>Izvor financiranja 5.6</t>
  </si>
  <si>
    <t>Pomoći temeljem prijenosa eu sredstava</t>
  </si>
  <si>
    <t>Izvor financiranja 6.1</t>
  </si>
  <si>
    <t>Donacije</t>
  </si>
  <si>
    <t>Aktivnost A410902</t>
  </si>
  <si>
    <t>IZVANNASTAVNE I OSTALE AKTIVNOSTI</t>
  </si>
  <si>
    <t>Aktivnost A410903</t>
  </si>
  <si>
    <t>POMOĆNICI U NASTAVI</t>
  </si>
  <si>
    <t>Aktivnost K410901</t>
  </si>
  <si>
    <t>ODRŽAVANJE I OPREMANJE USTANOVA SREDNJEG ŠKOLSTVA I UČENIČKIH DOMOVA</t>
  </si>
  <si>
    <t>Aktivnost T410901</t>
  </si>
  <si>
    <t>ŠKOLSKA SHEMA VOĆE, POVRĆE, MLIJEČNI PROIZVODI</t>
  </si>
  <si>
    <t>Aktivnost T410902</t>
  </si>
  <si>
    <t>SUFINANCIRANJE PROJEKATA PRIJAVLJENIH NA NATJEČAJE EUROPSKIH FONDOVA ILI PARTNERSTVA ZA EU FONDOVE</t>
  </si>
  <si>
    <t>Izvor financiranja 7.1</t>
  </si>
  <si>
    <t>Prihodi od prodaje ili zamjene imovine nefinancijske imovine i naknade s naslova osiguranja</t>
  </si>
  <si>
    <t>Ostali rashodi</t>
  </si>
  <si>
    <t>Aktivnost A410905</t>
  </si>
  <si>
    <t>NABAVA UDŽBENIKA</t>
  </si>
  <si>
    <t>Aktivnost A410907</t>
  </si>
  <si>
    <t>GRAĐANSKI ODGOJ I ŠKOLA I ZAJEDNICA</t>
  </si>
  <si>
    <t>Aktivnost T410905</t>
  </si>
  <si>
    <t>BESPLATNE MENSTRUALNE POTREPŠTINE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</si>
</sst>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inden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3" fontId="3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 applyProtection="1">
      <alignment vertical="center" wrapText="1"/>
    </xf>
    <xf numFmtId="0" fontId="7" fillId="2" borderId="4" xfId="0" applyNumberFormat="1" applyFont="1" applyFill="1" applyBorder="1" applyAlignment="1" applyProtection="1">
      <alignment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3" fontId="3" fillId="2" borderId="3" xfId="0" applyNumberFormat="1" applyFont="1" applyFill="1" applyBorder="1" applyAlignment="1" applyProtection="1">
      <alignment horizont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Marina/Plan_&#352;O/Plan%202022/Izvr&#353;enje/Godi&#353;nje%20izvr&#353;enje/Priprema%20za%20godi&#353;nje%20izvr&#353;enje/RVI%202_prema%20programskoj%20klasifikaciji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 1.1.3,1.2.2_za GU"/>
      <sheetName val="sve_za ŠO"/>
    </sheetNames>
    <sheetDataSet>
      <sheetData sheetId="0"/>
      <sheetData sheetId="1">
        <row r="46">
          <cell r="H46">
            <v>166478.99</v>
          </cell>
        </row>
        <row r="51">
          <cell r="H51">
            <v>859839.75</v>
          </cell>
        </row>
        <row r="72">
          <cell r="H72">
            <v>4777.1499999999996</v>
          </cell>
        </row>
        <row r="73">
          <cell r="H73">
            <v>867.29</v>
          </cell>
        </row>
        <row r="75">
          <cell r="H75">
            <v>2343.52</v>
          </cell>
        </row>
        <row r="76">
          <cell r="H76">
            <v>6000</v>
          </cell>
        </row>
        <row r="77">
          <cell r="H77">
            <v>413.68</v>
          </cell>
        </row>
        <row r="78">
          <cell r="H78">
            <v>34356.78</v>
          </cell>
        </row>
        <row r="79">
          <cell r="H79">
            <v>1640.44</v>
          </cell>
        </row>
        <row r="80">
          <cell r="H80">
            <v>712</v>
          </cell>
        </row>
        <row r="81">
          <cell r="H81">
            <v>63101.94</v>
          </cell>
        </row>
        <row r="82">
          <cell r="H82">
            <v>0</v>
          </cell>
        </row>
        <row r="83">
          <cell r="H83">
            <v>5529.77</v>
          </cell>
        </row>
        <row r="84">
          <cell r="H84">
            <v>3838.1</v>
          </cell>
        </row>
        <row r="85">
          <cell r="H85">
            <v>6782.14</v>
          </cell>
        </row>
        <row r="86">
          <cell r="H86">
            <v>4620.1499999999996</v>
          </cell>
        </row>
        <row r="87">
          <cell r="H87">
            <v>34013.35</v>
          </cell>
        </row>
        <row r="88">
          <cell r="H88">
            <v>450</v>
          </cell>
        </row>
        <row r="89">
          <cell r="H89">
            <v>30712.9</v>
          </cell>
        </row>
        <row r="90">
          <cell r="H90">
            <v>1476.13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20985.4</v>
          </cell>
        </row>
        <row r="94">
          <cell r="H94">
            <v>11893.93</v>
          </cell>
        </row>
        <row r="95">
          <cell r="H95">
            <v>1156.28</v>
          </cell>
        </row>
        <row r="96">
          <cell r="H96">
            <v>0</v>
          </cell>
        </row>
        <row r="97">
          <cell r="H97">
            <v>780.1</v>
          </cell>
        </row>
        <row r="98">
          <cell r="H98">
            <v>0</v>
          </cell>
        </row>
        <row r="99">
          <cell r="H99">
            <v>100</v>
          </cell>
        </row>
        <row r="100">
          <cell r="H100">
            <v>41451.67</v>
          </cell>
        </row>
        <row r="101">
          <cell r="H101">
            <v>784.16</v>
          </cell>
        </row>
        <row r="104">
          <cell r="H104">
            <v>14608.57</v>
          </cell>
        </row>
        <row r="106">
          <cell r="H106">
            <v>7135523.1200000001</v>
          </cell>
        </row>
        <row r="107">
          <cell r="H107">
            <v>1112.45</v>
          </cell>
        </row>
        <row r="108">
          <cell r="H108">
            <v>360517.26</v>
          </cell>
        </row>
        <row r="109">
          <cell r="H109">
            <v>1127231.82</v>
          </cell>
        </row>
        <row r="110">
          <cell r="H110">
            <v>3252.77</v>
          </cell>
        </row>
        <row r="111">
          <cell r="H111">
            <v>1775.7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3880.26</v>
          </cell>
        </row>
        <row r="115">
          <cell r="H115">
            <v>4476.8</v>
          </cell>
        </row>
        <row r="116">
          <cell r="H116">
            <v>10300</v>
          </cell>
        </row>
        <row r="117">
          <cell r="H117">
            <v>61728.09</v>
          </cell>
        </row>
        <row r="118">
          <cell r="H118">
            <v>74977.490000000005</v>
          </cell>
        </row>
        <row r="120">
          <cell r="H120">
            <v>4110</v>
          </cell>
        </row>
        <row r="123">
          <cell r="H123">
            <v>1170</v>
          </cell>
        </row>
        <row r="126">
          <cell r="H126">
            <v>2945.01</v>
          </cell>
        </row>
        <row r="127">
          <cell r="H127">
            <v>485.94</v>
          </cell>
        </row>
        <row r="128">
          <cell r="H128">
            <v>1271.1300000000001</v>
          </cell>
        </row>
        <row r="131">
          <cell r="H131">
            <v>6484.47</v>
          </cell>
        </row>
        <row r="132">
          <cell r="H132">
            <v>6000</v>
          </cell>
        </row>
        <row r="135">
          <cell r="H135">
            <v>32068.75</v>
          </cell>
        </row>
        <row r="136">
          <cell r="H136">
            <v>1500</v>
          </cell>
        </row>
        <row r="137">
          <cell r="H137">
            <v>5291.35</v>
          </cell>
        </row>
        <row r="138">
          <cell r="H138">
            <v>1391.5</v>
          </cell>
        </row>
        <row r="147">
          <cell r="H147">
            <v>5498.36</v>
          </cell>
        </row>
        <row r="150">
          <cell r="H150">
            <v>75204.91</v>
          </cell>
        </row>
        <row r="151">
          <cell r="H151">
            <v>66802.850000000006</v>
          </cell>
        </row>
        <row r="156">
          <cell r="H156">
            <v>8747.5</v>
          </cell>
        </row>
        <row r="159">
          <cell r="H159">
            <v>15598.34</v>
          </cell>
        </row>
        <row r="164">
          <cell r="H164">
            <v>12460.17</v>
          </cell>
        </row>
        <row r="165">
          <cell r="H165">
            <v>6023.03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2" t="s">
        <v>74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92" t="s">
        <v>18</v>
      </c>
      <c r="B3" s="92"/>
      <c r="C3" s="92"/>
      <c r="D3" s="92"/>
      <c r="E3" s="92"/>
      <c r="F3" s="92"/>
      <c r="G3" s="92"/>
      <c r="H3" s="92"/>
      <c r="I3" s="93"/>
      <c r="J3" s="93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75" x14ac:dyDescent="0.25">
      <c r="A5" s="92" t="s">
        <v>24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37</v>
      </c>
    </row>
    <row r="7" spans="1:10" ht="25.5" x14ac:dyDescent="0.25">
      <c r="A7" s="28"/>
      <c r="B7" s="29"/>
      <c r="C7" s="29"/>
      <c r="D7" s="30"/>
      <c r="E7" s="31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25">
      <c r="A8" s="95" t="s">
        <v>0</v>
      </c>
      <c r="B8" s="96"/>
      <c r="C8" s="96"/>
      <c r="D8" s="96"/>
      <c r="E8" s="97"/>
      <c r="F8" s="32">
        <f>F9+F10</f>
        <v>1419096.2028004511</v>
      </c>
      <c r="G8" s="32">
        <f t="shared" ref="G8:J8" si="0">G9+G10</f>
        <v>1643630</v>
      </c>
      <c r="H8" s="32">
        <f t="shared" si="0"/>
        <v>1912900</v>
      </c>
      <c r="I8" s="32">
        <f t="shared" si="0"/>
        <v>1945300</v>
      </c>
      <c r="J8" s="32">
        <f t="shared" si="0"/>
        <v>1982000</v>
      </c>
    </row>
    <row r="9" spans="1:10" x14ac:dyDescent="0.25">
      <c r="A9" s="98" t="s">
        <v>40</v>
      </c>
      <c r="B9" s="99"/>
      <c r="C9" s="99"/>
      <c r="D9" s="99"/>
      <c r="E9" s="91"/>
      <c r="F9" s="33">
        <f>+' Račun prihoda i rashoda'!E11</f>
        <v>1419096.2028004511</v>
      </c>
      <c r="G9" s="33">
        <f>+' Račun prihoda i rashoda'!F11</f>
        <v>1643630</v>
      </c>
      <c r="H9" s="33">
        <f>+' Račun prihoda i rashoda'!G11</f>
        <v>1912900</v>
      </c>
      <c r="I9" s="33">
        <f>+' Račun prihoda i rashoda'!H11</f>
        <v>1945300</v>
      </c>
      <c r="J9" s="33">
        <f>+' Račun prihoda i rashoda'!I11</f>
        <v>1982000</v>
      </c>
    </row>
    <row r="10" spans="1:10" x14ac:dyDescent="0.25">
      <c r="A10" s="100" t="s">
        <v>41</v>
      </c>
      <c r="B10" s="91"/>
      <c r="C10" s="91"/>
      <c r="D10" s="91"/>
      <c r="E10" s="91"/>
      <c r="F10" s="33">
        <f>+' Račun prihoda i rashoda'!E18</f>
        <v>0</v>
      </c>
      <c r="G10" s="33">
        <f>+' Račun prihoda i rashoda'!F18</f>
        <v>0</v>
      </c>
      <c r="H10" s="33">
        <f>+' Račun prihoda i rashoda'!G18</f>
        <v>0</v>
      </c>
      <c r="I10" s="33">
        <f>+' Račun prihoda i rashoda'!H18</f>
        <v>0</v>
      </c>
      <c r="J10" s="33">
        <f>+' Račun prihoda i rashoda'!I18</f>
        <v>0</v>
      </c>
    </row>
    <row r="11" spans="1:10" x14ac:dyDescent="0.25">
      <c r="A11" s="36" t="s">
        <v>1</v>
      </c>
      <c r="B11" s="45"/>
      <c r="C11" s="45"/>
      <c r="D11" s="45"/>
      <c r="E11" s="45"/>
      <c r="F11" s="32">
        <f>F12+F13</f>
        <v>1373933.0838144536</v>
      </c>
      <c r="G11" s="32">
        <f t="shared" ref="G11:J11" si="1">G12+G13</f>
        <v>1680930</v>
      </c>
      <c r="H11" s="32">
        <f t="shared" si="1"/>
        <v>1928400</v>
      </c>
      <c r="I11" s="32">
        <f t="shared" si="1"/>
        <v>1946300</v>
      </c>
      <c r="J11" s="32">
        <f t="shared" si="1"/>
        <v>1983000</v>
      </c>
    </row>
    <row r="12" spans="1:10" x14ac:dyDescent="0.25">
      <c r="A12" s="101" t="s">
        <v>42</v>
      </c>
      <c r="B12" s="99"/>
      <c r="C12" s="99"/>
      <c r="D12" s="99"/>
      <c r="E12" s="99"/>
      <c r="F12" s="33">
        <f>+' Račun prihoda i rashoda'!E26</f>
        <v>1351124.4090516956</v>
      </c>
      <c r="G12" s="33">
        <f>+' Račun prihoda i rashoda'!F26</f>
        <v>1595030</v>
      </c>
      <c r="H12" s="33">
        <f>+' Račun prihoda i rashoda'!G26</f>
        <v>1848600</v>
      </c>
      <c r="I12" s="33">
        <f>+' Račun prihoda i rashoda'!H26</f>
        <v>1868400</v>
      </c>
      <c r="J12" s="33">
        <f>+' Račun prihoda i rashoda'!I26</f>
        <v>1904100</v>
      </c>
    </row>
    <row r="13" spans="1:10" x14ac:dyDescent="0.25">
      <c r="A13" s="90" t="s">
        <v>43</v>
      </c>
      <c r="B13" s="91"/>
      <c r="C13" s="91"/>
      <c r="D13" s="91"/>
      <c r="E13" s="91"/>
      <c r="F13" s="47">
        <f>+' Račun prihoda i rashoda'!E32</f>
        <v>22808.674762757975</v>
      </c>
      <c r="G13" s="47">
        <f>+' Račun prihoda i rashoda'!F32</f>
        <v>85900</v>
      </c>
      <c r="H13" s="47">
        <f>+' Račun prihoda i rashoda'!G32</f>
        <v>79800</v>
      </c>
      <c r="I13" s="47">
        <f>+' Račun prihoda i rashoda'!H32</f>
        <v>77900</v>
      </c>
      <c r="J13" s="47">
        <f>+' Račun prihoda i rashoda'!I32</f>
        <v>78900</v>
      </c>
    </row>
    <row r="14" spans="1:10" x14ac:dyDescent="0.25">
      <c r="A14" s="102" t="s">
        <v>66</v>
      </c>
      <c r="B14" s="96"/>
      <c r="C14" s="96"/>
      <c r="D14" s="96"/>
      <c r="E14" s="96"/>
      <c r="F14" s="32">
        <f>F8-F11</f>
        <v>45163.118985997513</v>
      </c>
      <c r="G14" s="32">
        <f t="shared" ref="G14:J14" si="2">G8-G11</f>
        <v>-37300</v>
      </c>
      <c r="H14" s="32">
        <f t="shared" si="2"/>
        <v>-15500</v>
      </c>
      <c r="I14" s="32">
        <f t="shared" si="2"/>
        <v>-1000</v>
      </c>
      <c r="J14" s="32">
        <f t="shared" si="2"/>
        <v>-1000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hidden="1" x14ac:dyDescent="0.25">
      <c r="A16" s="92" t="s">
        <v>25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2" ht="18" hidden="1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2" ht="25.5" hidden="1" x14ac:dyDescent="0.25">
      <c r="A18" s="28"/>
      <c r="B18" s="29"/>
      <c r="C18" s="29"/>
      <c r="D18" s="30"/>
      <c r="E18" s="31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2" hidden="1" x14ac:dyDescent="0.25">
      <c r="A19" s="90" t="s">
        <v>44</v>
      </c>
      <c r="B19" s="91"/>
      <c r="C19" s="91"/>
      <c r="D19" s="91"/>
      <c r="E19" s="91"/>
      <c r="F19" s="47"/>
      <c r="G19" s="47"/>
      <c r="H19" s="47"/>
      <c r="I19" s="47"/>
      <c r="J19" s="46"/>
    </row>
    <row r="20" spans="1:12" hidden="1" x14ac:dyDescent="0.25">
      <c r="A20" s="90" t="s">
        <v>45</v>
      </c>
      <c r="B20" s="91"/>
      <c r="C20" s="91"/>
      <c r="D20" s="91"/>
      <c r="E20" s="91"/>
      <c r="F20" s="47"/>
      <c r="G20" s="47"/>
      <c r="H20" s="47"/>
      <c r="I20" s="47"/>
      <c r="J20" s="46"/>
    </row>
    <row r="21" spans="1:12" hidden="1" x14ac:dyDescent="0.25">
      <c r="A21" s="102" t="s">
        <v>2</v>
      </c>
      <c r="B21" s="96"/>
      <c r="C21" s="96"/>
      <c r="D21" s="96"/>
      <c r="E21" s="96"/>
      <c r="F21" s="32">
        <f>F19-F20</f>
        <v>0</v>
      </c>
      <c r="G21" s="32">
        <f t="shared" ref="G21:J21" si="3">G19-G20</f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</row>
    <row r="22" spans="1:12" hidden="1" x14ac:dyDescent="0.25">
      <c r="A22" s="102" t="s">
        <v>67</v>
      </c>
      <c r="B22" s="96"/>
      <c r="C22" s="96"/>
      <c r="D22" s="96"/>
      <c r="E22" s="96"/>
      <c r="F22" s="32">
        <f>F14+F21</f>
        <v>45163.118985997513</v>
      </c>
      <c r="G22" s="32">
        <f>G14+G21</f>
        <v>-37300</v>
      </c>
      <c r="H22" s="32">
        <f t="shared" ref="H22:J22" si="4">H14+H21</f>
        <v>-15500</v>
      </c>
      <c r="I22" s="32">
        <f t="shared" si="4"/>
        <v>-1000</v>
      </c>
      <c r="J22" s="32">
        <f t="shared" si="4"/>
        <v>-1000</v>
      </c>
      <c r="L22" s="84"/>
    </row>
    <row r="23" spans="1:12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2" ht="15.75" x14ac:dyDescent="0.25">
      <c r="A24" s="92" t="s">
        <v>68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2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2" ht="25.5" x14ac:dyDescent="0.25">
      <c r="A26" s="28"/>
      <c r="B26" s="29"/>
      <c r="C26" s="29"/>
      <c r="D26" s="30"/>
      <c r="E26" s="31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2" ht="15" customHeight="1" x14ac:dyDescent="0.25">
      <c r="A27" s="105" t="s">
        <v>69</v>
      </c>
      <c r="B27" s="106"/>
      <c r="C27" s="106"/>
      <c r="D27" s="106"/>
      <c r="E27" s="107"/>
      <c r="F27" s="48">
        <f>-133342/7.5345</f>
        <v>-17697.524719623067</v>
      </c>
      <c r="G27" s="48">
        <v>37300</v>
      </c>
      <c r="H27" s="48">
        <v>15500</v>
      </c>
      <c r="I27" s="48">
        <v>1000</v>
      </c>
      <c r="J27" s="49">
        <v>1000</v>
      </c>
    </row>
    <row r="28" spans="1:12" ht="15" customHeight="1" x14ac:dyDescent="0.25">
      <c r="A28" s="102" t="s">
        <v>70</v>
      </c>
      <c r="B28" s="96"/>
      <c r="C28" s="96"/>
      <c r="D28" s="96"/>
      <c r="E28" s="96"/>
      <c r="F28" s="50">
        <f>F22+F27</f>
        <v>27465.594266374446</v>
      </c>
      <c r="G28" s="50">
        <f>G22+G27</f>
        <v>0</v>
      </c>
      <c r="H28" s="50">
        <f t="shared" ref="H28:J28" si="5">H22+H27</f>
        <v>0</v>
      </c>
      <c r="I28" s="50">
        <f t="shared" si="5"/>
        <v>0</v>
      </c>
      <c r="J28" s="51">
        <f t="shared" si="5"/>
        <v>0</v>
      </c>
    </row>
    <row r="29" spans="1:12" ht="45" customHeight="1" x14ac:dyDescent="0.25">
      <c r="A29" s="95" t="s">
        <v>71</v>
      </c>
      <c r="B29" s="108"/>
      <c r="C29" s="108"/>
      <c r="D29" s="108"/>
      <c r="E29" s="109"/>
      <c r="F29" s="50">
        <f>F14+F21+F27-F28</f>
        <v>0</v>
      </c>
      <c r="G29" s="50">
        <f>G14+G21+G27-G28</f>
        <v>0</v>
      </c>
      <c r="H29" s="50">
        <f t="shared" ref="H29:J29" si="6">H14+H21+H27-H28</f>
        <v>0</v>
      </c>
      <c r="I29" s="50">
        <f t="shared" si="6"/>
        <v>0</v>
      </c>
      <c r="J29" s="51">
        <f t="shared" si="6"/>
        <v>0</v>
      </c>
    </row>
    <row r="30" spans="1:12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2" ht="15.75" x14ac:dyDescent="0.25">
      <c r="A31" s="110" t="s">
        <v>65</v>
      </c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2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38</v>
      </c>
      <c r="G33" s="61" t="s">
        <v>36</v>
      </c>
      <c r="H33" s="61" t="s">
        <v>46</v>
      </c>
      <c r="I33" s="61" t="s">
        <v>47</v>
      </c>
      <c r="J33" s="61" t="s">
        <v>48</v>
      </c>
    </row>
    <row r="34" spans="1:10" x14ac:dyDescent="0.25">
      <c r="A34" s="105" t="s">
        <v>69</v>
      </c>
      <c r="B34" s="106"/>
      <c r="C34" s="106"/>
      <c r="D34" s="106"/>
      <c r="E34" s="107"/>
      <c r="F34" s="48">
        <v>0</v>
      </c>
      <c r="G34" s="48">
        <f>F37</f>
        <v>0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25">
      <c r="A35" s="105" t="s">
        <v>72</v>
      </c>
      <c r="B35" s="106"/>
      <c r="C35" s="106"/>
      <c r="D35" s="106"/>
      <c r="E35" s="107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25">
      <c r="A36" s="105" t="s">
        <v>73</v>
      </c>
      <c r="B36" s="111"/>
      <c r="C36" s="111"/>
      <c r="D36" s="111"/>
      <c r="E36" s="112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25">
      <c r="A37" s="102" t="s">
        <v>70</v>
      </c>
      <c r="B37" s="96"/>
      <c r="C37" s="96"/>
      <c r="D37" s="96"/>
      <c r="E37" s="96"/>
      <c r="F37" s="34">
        <f>F34-F35+F36</f>
        <v>0</v>
      </c>
      <c r="G37" s="34">
        <f>G34-G35+G36</f>
        <v>0</v>
      </c>
      <c r="H37" s="34">
        <f t="shared" ref="H37:J37" si="7">H34-H35+H36</f>
        <v>0</v>
      </c>
      <c r="I37" s="34">
        <f t="shared" si="7"/>
        <v>0</v>
      </c>
      <c r="J37" s="62">
        <f t="shared" si="7"/>
        <v>0</v>
      </c>
    </row>
    <row r="38" spans="1:10" ht="17.25" customHeight="1" x14ac:dyDescent="0.25"/>
    <row r="39" spans="1:10" x14ac:dyDescent="0.25">
      <c r="A39" s="103" t="s">
        <v>39</v>
      </c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workbookViewId="0">
      <selection activeCell="B1" sqref="B1:I1"/>
    </sheetView>
  </sheetViews>
  <sheetFormatPr defaultRowHeight="15" x14ac:dyDescent="0.25"/>
  <cols>
    <col min="1" max="1" width="2.7109375" customWidth="1"/>
    <col min="2" max="2" width="7.42578125" bestFit="1" customWidth="1"/>
    <col min="3" max="3" width="8.42578125" bestFit="1" customWidth="1"/>
    <col min="4" max="9" width="25.28515625" customWidth="1"/>
  </cols>
  <sheetData>
    <row r="1" spans="2:9" ht="42" customHeight="1" x14ac:dyDescent="0.25">
      <c r="B1" s="92" t="str">
        <f>+SAŽETAK!A1</f>
        <v>FINANCIJSKI PLAN PRORAČUNSKOG KORISNIKA JEDINICE LOKALNE I PODRUČNE (REGIONALNE) SAMOUPRAVE - GIMNAZIJE SESVETE
ZA 2024. I PROJEKCIJA ZA 2025. I 2026. GODINU</v>
      </c>
      <c r="C1" s="92"/>
      <c r="D1" s="92"/>
      <c r="E1" s="92"/>
      <c r="F1" s="92"/>
      <c r="G1" s="92"/>
      <c r="H1" s="92"/>
      <c r="I1" s="92"/>
    </row>
    <row r="2" spans="2:9" ht="18" customHeight="1" x14ac:dyDescent="0.25">
      <c r="B2" s="4"/>
      <c r="C2" s="4"/>
      <c r="D2" s="4"/>
      <c r="E2" s="4"/>
      <c r="F2" s="4"/>
      <c r="G2" s="4"/>
      <c r="H2" s="4"/>
      <c r="I2" s="4"/>
    </row>
    <row r="3" spans="2:9" ht="15.75" customHeight="1" x14ac:dyDescent="0.25">
      <c r="B3" s="92" t="s">
        <v>18</v>
      </c>
      <c r="C3" s="92"/>
      <c r="D3" s="92"/>
      <c r="E3" s="92"/>
      <c r="F3" s="92"/>
      <c r="G3" s="92"/>
      <c r="H3" s="92"/>
      <c r="I3" s="92"/>
    </row>
    <row r="4" spans="2:9" ht="18" x14ac:dyDescent="0.25">
      <c r="B4" s="4"/>
      <c r="C4" s="4"/>
      <c r="D4" s="4"/>
      <c r="E4" s="4"/>
      <c r="F4" s="4"/>
      <c r="G4" s="4"/>
      <c r="H4" s="5"/>
      <c r="I4" s="5"/>
    </row>
    <row r="5" spans="2:9" ht="18" customHeight="1" x14ac:dyDescent="0.25">
      <c r="B5" s="92" t="s">
        <v>4</v>
      </c>
      <c r="C5" s="92"/>
      <c r="D5" s="92"/>
      <c r="E5" s="92"/>
      <c r="F5" s="92"/>
      <c r="G5" s="92"/>
      <c r="H5" s="92"/>
      <c r="I5" s="92"/>
    </row>
    <row r="6" spans="2:9" ht="18" x14ac:dyDescent="0.25">
      <c r="B6" s="4"/>
      <c r="C6" s="4"/>
      <c r="D6" s="4"/>
      <c r="E6" s="4"/>
      <c r="F6" s="4"/>
      <c r="G6" s="4"/>
      <c r="H6" s="5"/>
      <c r="I6" s="5"/>
    </row>
    <row r="7" spans="2:9" ht="15.75" customHeight="1" x14ac:dyDescent="0.25">
      <c r="B7" s="92" t="s">
        <v>49</v>
      </c>
      <c r="C7" s="92"/>
      <c r="D7" s="92"/>
      <c r="E7" s="92"/>
      <c r="F7" s="92"/>
      <c r="G7" s="92"/>
      <c r="H7" s="92"/>
      <c r="I7" s="92"/>
    </row>
    <row r="8" spans="2:9" ht="18" x14ac:dyDescent="0.25">
      <c r="B8" s="4"/>
      <c r="C8" s="4"/>
      <c r="D8" s="4"/>
      <c r="E8" s="4"/>
      <c r="F8" s="4"/>
      <c r="G8" s="4"/>
      <c r="H8" s="5"/>
      <c r="I8" s="5"/>
    </row>
    <row r="9" spans="2:9" ht="25.5" x14ac:dyDescent="0.25">
      <c r="B9" s="19" t="s">
        <v>5</v>
      </c>
      <c r="C9" s="18" t="s">
        <v>6</v>
      </c>
      <c r="D9" s="18" t="s">
        <v>3</v>
      </c>
      <c r="E9" s="18" t="s">
        <v>35</v>
      </c>
      <c r="F9" s="19" t="s">
        <v>36</v>
      </c>
      <c r="G9" s="19" t="s">
        <v>33</v>
      </c>
      <c r="H9" s="19" t="s">
        <v>26</v>
      </c>
      <c r="I9" s="19" t="s">
        <v>34</v>
      </c>
    </row>
    <row r="10" spans="2:9" x14ac:dyDescent="0.25">
      <c r="B10" s="39"/>
      <c r="C10" s="40"/>
      <c r="D10" s="38" t="s">
        <v>0</v>
      </c>
      <c r="E10" s="71">
        <f>+E11+E18</f>
        <v>1419096.2028004511</v>
      </c>
      <c r="F10" s="71">
        <f t="shared" ref="F10:I10" si="0">+F11+F18</f>
        <v>1643630</v>
      </c>
      <c r="G10" s="71">
        <f t="shared" si="0"/>
        <v>1912900</v>
      </c>
      <c r="H10" s="71">
        <f t="shared" si="0"/>
        <v>1945300</v>
      </c>
      <c r="I10" s="71">
        <f t="shared" si="0"/>
        <v>1982000</v>
      </c>
    </row>
    <row r="11" spans="2:9" ht="15.75" customHeight="1" x14ac:dyDescent="0.25">
      <c r="B11" s="11">
        <v>6</v>
      </c>
      <c r="C11" s="11"/>
      <c r="D11" s="11" t="s">
        <v>7</v>
      </c>
      <c r="E11" s="79">
        <f>+E12+E13+E14+E15+E16+E17</f>
        <v>1419096.2028004511</v>
      </c>
      <c r="F11" s="79">
        <f t="shared" ref="F11:I11" si="1">+F12+F13+F14+F15+F16+F17</f>
        <v>1643630</v>
      </c>
      <c r="G11" s="79">
        <f t="shared" si="1"/>
        <v>1912900</v>
      </c>
      <c r="H11" s="79">
        <f t="shared" si="1"/>
        <v>1945300</v>
      </c>
      <c r="I11" s="79">
        <f t="shared" si="1"/>
        <v>1982000</v>
      </c>
    </row>
    <row r="12" spans="2:9" ht="38.25" x14ac:dyDescent="0.25">
      <c r="B12" s="11"/>
      <c r="C12" s="16">
        <v>63</v>
      </c>
      <c r="D12" s="16" t="s">
        <v>28</v>
      </c>
      <c r="E12" s="80">
        <v>1199847.8346273806</v>
      </c>
      <c r="F12" s="87">
        <v>1329020</v>
      </c>
      <c r="G12" s="87">
        <v>1551000</v>
      </c>
      <c r="H12" s="87">
        <v>1581200</v>
      </c>
      <c r="I12" s="87">
        <v>1615700</v>
      </c>
    </row>
    <row r="13" spans="2:9" x14ac:dyDescent="0.25">
      <c r="B13" s="11"/>
      <c r="C13" s="16">
        <v>64</v>
      </c>
      <c r="D13" s="16" t="s">
        <v>75</v>
      </c>
      <c r="E13" s="72">
        <v>0</v>
      </c>
      <c r="F13" s="77">
        <v>0</v>
      </c>
      <c r="G13" s="77">
        <v>0</v>
      </c>
      <c r="H13" s="77">
        <v>0</v>
      </c>
      <c r="I13" s="77">
        <v>0</v>
      </c>
    </row>
    <row r="14" spans="2:9" ht="51" x14ac:dyDescent="0.25">
      <c r="B14" s="11"/>
      <c r="C14" s="16">
        <v>65</v>
      </c>
      <c r="D14" s="16" t="s">
        <v>76</v>
      </c>
      <c r="E14" s="80">
        <v>1938.8904373216535</v>
      </c>
      <c r="F14" s="87">
        <v>4500</v>
      </c>
      <c r="G14" s="87">
        <v>8100</v>
      </c>
      <c r="H14" s="87">
        <v>8200</v>
      </c>
      <c r="I14" s="87">
        <v>8300</v>
      </c>
    </row>
    <row r="15" spans="2:9" ht="38.25" x14ac:dyDescent="0.25">
      <c r="B15" s="11"/>
      <c r="C15" s="16">
        <v>66</v>
      </c>
      <c r="D15" s="16" t="s">
        <v>77</v>
      </c>
      <c r="E15" s="80">
        <v>63714.680469838735</v>
      </c>
      <c r="F15" s="87">
        <v>54500</v>
      </c>
      <c r="G15" s="87">
        <v>56400</v>
      </c>
      <c r="H15" s="87">
        <v>56400</v>
      </c>
      <c r="I15" s="87">
        <v>56400</v>
      </c>
    </row>
    <row r="16" spans="2:9" ht="38.25" x14ac:dyDescent="0.25">
      <c r="B16" s="12"/>
      <c r="C16" s="12">
        <v>67</v>
      </c>
      <c r="D16" s="16" t="s">
        <v>29</v>
      </c>
      <c r="E16" s="80">
        <v>153361.20512310037</v>
      </c>
      <c r="F16" s="87">
        <v>254910</v>
      </c>
      <c r="G16" s="87">
        <v>297400</v>
      </c>
      <c r="H16" s="87">
        <v>299500</v>
      </c>
      <c r="I16" s="87">
        <v>301600</v>
      </c>
    </row>
    <row r="17" spans="2:9" ht="25.5" x14ac:dyDescent="0.25">
      <c r="B17" s="12"/>
      <c r="C17" s="12">
        <v>68</v>
      </c>
      <c r="D17" s="16" t="s">
        <v>78</v>
      </c>
      <c r="E17" s="80">
        <v>233.59214280974183</v>
      </c>
      <c r="F17" s="87">
        <v>700</v>
      </c>
      <c r="G17" s="87">
        <v>0</v>
      </c>
      <c r="H17" s="87">
        <v>0</v>
      </c>
      <c r="I17" s="87">
        <v>0</v>
      </c>
    </row>
    <row r="18" spans="2:9" ht="25.5" x14ac:dyDescent="0.25">
      <c r="B18" s="14">
        <v>7</v>
      </c>
      <c r="C18" s="15"/>
      <c r="D18" s="24" t="s">
        <v>8</v>
      </c>
      <c r="E18" s="83">
        <f>+E19</f>
        <v>0</v>
      </c>
      <c r="F18" s="83">
        <f t="shared" ref="F18:I18" si="2">+F19</f>
        <v>0</v>
      </c>
      <c r="G18" s="83">
        <f t="shared" si="2"/>
        <v>0</v>
      </c>
      <c r="H18" s="83">
        <f t="shared" si="2"/>
        <v>0</v>
      </c>
      <c r="I18" s="83">
        <f t="shared" si="2"/>
        <v>0</v>
      </c>
    </row>
    <row r="19" spans="2:9" ht="38.25" x14ac:dyDescent="0.25">
      <c r="B19" s="16"/>
      <c r="C19" s="16">
        <v>72</v>
      </c>
      <c r="D19" s="25" t="s">
        <v>27</v>
      </c>
      <c r="E19" s="80">
        <v>0</v>
      </c>
      <c r="F19" s="87">
        <v>0</v>
      </c>
      <c r="G19" s="87">
        <v>0</v>
      </c>
      <c r="H19" s="87">
        <v>0</v>
      </c>
      <c r="I19" s="88">
        <v>0</v>
      </c>
    </row>
    <row r="22" spans="2:9" ht="15.75" x14ac:dyDescent="0.25">
      <c r="B22" s="92" t="s">
        <v>50</v>
      </c>
      <c r="C22" s="113"/>
      <c r="D22" s="113"/>
      <c r="E22" s="113"/>
      <c r="F22" s="113"/>
      <c r="G22" s="113"/>
      <c r="H22" s="113"/>
      <c r="I22" s="113"/>
    </row>
    <row r="23" spans="2:9" ht="18" x14ac:dyDescent="0.25">
      <c r="B23" s="4"/>
      <c r="C23" s="4"/>
      <c r="D23" s="4"/>
      <c r="E23" s="4"/>
      <c r="F23" s="4"/>
      <c r="G23" s="4"/>
      <c r="H23" s="5"/>
      <c r="I23" s="5"/>
    </row>
    <row r="24" spans="2:9" ht="25.5" x14ac:dyDescent="0.25">
      <c r="B24" s="19" t="s">
        <v>5</v>
      </c>
      <c r="C24" s="18" t="s">
        <v>6</v>
      </c>
      <c r="D24" s="18" t="s">
        <v>9</v>
      </c>
      <c r="E24" s="18" t="s">
        <v>35</v>
      </c>
      <c r="F24" s="19" t="s">
        <v>36</v>
      </c>
      <c r="G24" s="19" t="s">
        <v>33</v>
      </c>
      <c r="H24" s="19" t="s">
        <v>26</v>
      </c>
      <c r="I24" s="19" t="s">
        <v>34</v>
      </c>
    </row>
    <row r="25" spans="2:9" x14ac:dyDescent="0.25">
      <c r="B25" s="39"/>
      <c r="C25" s="40"/>
      <c r="D25" s="38" t="s">
        <v>1</v>
      </c>
      <c r="E25" s="71">
        <f>+E26+E32</f>
        <v>1373933.0838144536</v>
      </c>
      <c r="F25" s="71">
        <f t="shared" ref="F25:I25" si="3">+F26+F32</f>
        <v>1680930</v>
      </c>
      <c r="G25" s="71">
        <f t="shared" si="3"/>
        <v>1928400</v>
      </c>
      <c r="H25" s="71">
        <f t="shared" si="3"/>
        <v>1946300</v>
      </c>
      <c r="I25" s="71">
        <f t="shared" si="3"/>
        <v>1983000</v>
      </c>
    </row>
    <row r="26" spans="2:9" ht="15.75" customHeight="1" x14ac:dyDescent="0.25">
      <c r="B26" s="11">
        <v>3</v>
      </c>
      <c r="C26" s="11"/>
      <c r="D26" s="11" t="s">
        <v>10</v>
      </c>
      <c r="E26" s="79">
        <f>+E27+E28+E29+E30+E31</f>
        <v>1351124.4090516956</v>
      </c>
      <c r="F26" s="79">
        <f t="shared" ref="F26:I26" si="4">+F27+F28+F29+F30+F31</f>
        <v>1595030</v>
      </c>
      <c r="G26" s="79">
        <f t="shared" si="4"/>
        <v>1848600</v>
      </c>
      <c r="H26" s="79">
        <f t="shared" si="4"/>
        <v>1868400</v>
      </c>
      <c r="I26" s="79">
        <f t="shared" si="4"/>
        <v>1904100</v>
      </c>
    </row>
    <row r="27" spans="2:9" ht="15.75" customHeight="1" x14ac:dyDescent="0.25">
      <c r="B27" s="11"/>
      <c r="C27" s="16">
        <v>31</v>
      </c>
      <c r="D27" s="16" t="s">
        <v>11</v>
      </c>
      <c r="E27" s="72">
        <v>1151859.5354701704</v>
      </c>
      <c r="F27" s="77">
        <v>1336090</v>
      </c>
      <c r="G27" s="77">
        <v>1540400</v>
      </c>
      <c r="H27" s="77">
        <v>1580200</v>
      </c>
      <c r="I27" s="77">
        <v>1614700</v>
      </c>
    </row>
    <row r="28" spans="2:9" x14ac:dyDescent="0.25">
      <c r="B28" s="12"/>
      <c r="C28" s="12">
        <v>32</v>
      </c>
      <c r="D28" s="12" t="s">
        <v>21</v>
      </c>
      <c r="E28" s="72">
        <v>187664.09184418339</v>
      </c>
      <c r="F28" s="77">
        <v>251610</v>
      </c>
      <c r="G28" s="77">
        <v>302800</v>
      </c>
      <c r="H28" s="77">
        <v>283800</v>
      </c>
      <c r="I28" s="77">
        <v>285000</v>
      </c>
    </row>
    <row r="29" spans="2:9" x14ac:dyDescent="0.25">
      <c r="B29" s="12"/>
      <c r="C29" s="12">
        <v>34</v>
      </c>
      <c r="D29" s="12" t="s">
        <v>79</v>
      </c>
      <c r="E29" s="72">
        <v>10804.444886853806</v>
      </c>
      <c r="F29" s="77">
        <v>3700</v>
      </c>
      <c r="G29" s="77">
        <v>1900</v>
      </c>
      <c r="H29" s="77">
        <v>900</v>
      </c>
      <c r="I29" s="77">
        <v>900</v>
      </c>
    </row>
    <row r="30" spans="2:9" ht="38.25" x14ac:dyDescent="0.25">
      <c r="B30" s="12"/>
      <c r="C30" s="12">
        <v>37</v>
      </c>
      <c r="D30" s="73" t="s">
        <v>80</v>
      </c>
      <c r="E30" s="80">
        <v>796.33685048775624</v>
      </c>
      <c r="F30" s="87">
        <v>1790</v>
      </c>
      <c r="G30" s="87">
        <v>1700</v>
      </c>
      <c r="H30" s="87">
        <v>1700</v>
      </c>
      <c r="I30" s="87">
        <v>1700</v>
      </c>
    </row>
    <row r="31" spans="2:9" x14ac:dyDescent="0.25">
      <c r="B31" s="12"/>
      <c r="C31" s="12">
        <v>38</v>
      </c>
      <c r="D31" s="73" t="s">
        <v>121</v>
      </c>
      <c r="E31" s="72">
        <v>0</v>
      </c>
      <c r="F31" s="72">
        <v>1840</v>
      </c>
      <c r="G31" s="72">
        <v>1800</v>
      </c>
      <c r="H31" s="72">
        <v>1800</v>
      </c>
      <c r="I31" s="72">
        <v>1800</v>
      </c>
    </row>
    <row r="32" spans="2:9" ht="25.5" x14ac:dyDescent="0.25">
      <c r="B32" s="14">
        <v>4</v>
      </c>
      <c r="C32" s="15"/>
      <c r="D32" s="24" t="s">
        <v>12</v>
      </c>
      <c r="E32" s="83">
        <f>+E33</f>
        <v>22808.674762757975</v>
      </c>
      <c r="F32" s="83">
        <f t="shared" ref="F32:I32" si="5">+F33</f>
        <v>85900</v>
      </c>
      <c r="G32" s="83">
        <f t="shared" si="5"/>
        <v>79800</v>
      </c>
      <c r="H32" s="83">
        <f t="shared" si="5"/>
        <v>77900</v>
      </c>
      <c r="I32" s="83">
        <f t="shared" si="5"/>
        <v>78900</v>
      </c>
    </row>
    <row r="33" spans="2:9" ht="38.25" x14ac:dyDescent="0.25">
      <c r="B33" s="16"/>
      <c r="C33" s="16">
        <v>42</v>
      </c>
      <c r="D33" s="25" t="s">
        <v>30</v>
      </c>
      <c r="E33" s="80">
        <v>22808.674762757975</v>
      </c>
      <c r="F33" s="87">
        <v>85900</v>
      </c>
      <c r="G33" s="87">
        <v>79800</v>
      </c>
      <c r="H33" s="87">
        <v>77900</v>
      </c>
      <c r="I33" s="88">
        <v>78900</v>
      </c>
    </row>
  </sheetData>
  <mergeCells count="5">
    <mergeCell ref="B22:I22"/>
    <mergeCell ref="B1:I1"/>
    <mergeCell ref="B3:I3"/>
    <mergeCell ref="B5:I5"/>
    <mergeCell ref="B7:I7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workbookViewId="0">
      <selection activeCell="B1" sqref="B1:G1"/>
    </sheetView>
  </sheetViews>
  <sheetFormatPr defaultRowHeight="15" x14ac:dyDescent="0.25"/>
  <cols>
    <col min="1" max="1" width="2.7109375" customWidth="1"/>
    <col min="2" max="2" width="29" bestFit="1" customWidth="1"/>
    <col min="3" max="7" width="25.28515625" customWidth="1"/>
  </cols>
  <sheetData>
    <row r="1" spans="2:7" ht="42" customHeight="1" x14ac:dyDescent="0.25">
      <c r="B1" s="92" t="str">
        <f>+SAŽETAK!A1</f>
        <v>FINANCIJSKI PLAN PRORAČUNSKOG KORISNIKA JEDINICE LOKALNE I PODRUČNE (REGIONALNE) SAMOUPRAVE - GIMNAZIJE SESVETE
ZA 2024. I PROJEKCIJA ZA 2025. I 2026. GODINU</v>
      </c>
      <c r="C1" s="92"/>
      <c r="D1" s="92"/>
      <c r="E1" s="92"/>
      <c r="F1" s="92"/>
      <c r="G1" s="92"/>
    </row>
    <row r="2" spans="2:7" ht="18" customHeight="1" x14ac:dyDescent="0.25">
      <c r="B2" s="23"/>
      <c r="C2" s="23"/>
      <c r="D2" s="23"/>
      <c r="E2" s="23"/>
      <c r="F2" s="23"/>
      <c r="G2" s="23"/>
    </row>
    <row r="3" spans="2:7" ht="15.75" customHeight="1" x14ac:dyDescent="0.25">
      <c r="B3" s="92" t="s">
        <v>18</v>
      </c>
      <c r="C3" s="92"/>
      <c r="D3" s="92"/>
      <c r="E3" s="92"/>
      <c r="F3" s="92"/>
      <c r="G3" s="92"/>
    </row>
    <row r="4" spans="2:7" ht="18" x14ac:dyDescent="0.25">
      <c r="C4" s="23"/>
      <c r="D4" s="23"/>
      <c r="E4" s="23"/>
      <c r="F4" s="5"/>
      <c r="G4" s="5"/>
    </row>
    <row r="5" spans="2:7" ht="18" customHeight="1" x14ac:dyDescent="0.25">
      <c r="B5" s="92" t="s">
        <v>4</v>
      </c>
      <c r="C5" s="92"/>
      <c r="D5" s="92"/>
      <c r="E5" s="92"/>
      <c r="F5" s="92"/>
      <c r="G5" s="92"/>
    </row>
    <row r="6" spans="2:7" ht="18" x14ac:dyDescent="0.25">
      <c r="B6" s="23"/>
      <c r="C6" s="23"/>
      <c r="D6" s="23"/>
      <c r="E6" s="23"/>
      <c r="F6" s="5"/>
      <c r="G6" s="5"/>
    </row>
    <row r="7" spans="2:7" ht="15.75" customHeight="1" x14ac:dyDescent="0.25">
      <c r="B7" s="92" t="s">
        <v>51</v>
      </c>
      <c r="C7" s="92"/>
      <c r="D7" s="92"/>
      <c r="E7" s="92"/>
      <c r="F7" s="92"/>
      <c r="G7" s="92"/>
    </row>
    <row r="8" spans="2:7" ht="18" x14ac:dyDescent="0.25">
      <c r="B8" s="23"/>
      <c r="C8" s="23"/>
      <c r="D8" s="23"/>
      <c r="E8" s="23"/>
      <c r="F8" s="5"/>
      <c r="G8" s="5"/>
    </row>
    <row r="9" spans="2:7" ht="25.5" x14ac:dyDescent="0.25">
      <c r="B9" s="19" t="s">
        <v>53</v>
      </c>
      <c r="C9" s="18" t="s">
        <v>35</v>
      </c>
      <c r="D9" s="19" t="s">
        <v>36</v>
      </c>
      <c r="E9" s="19" t="s">
        <v>33</v>
      </c>
      <c r="F9" s="19" t="s">
        <v>26</v>
      </c>
      <c r="G9" s="19" t="s">
        <v>34</v>
      </c>
    </row>
    <row r="10" spans="2:7" x14ac:dyDescent="0.25">
      <c r="B10" s="41" t="s">
        <v>0</v>
      </c>
      <c r="C10" s="71">
        <f>+C11+C14+C16+C18+C21</f>
        <v>1419096.450992103</v>
      </c>
      <c r="D10" s="71">
        <f>+D11+D14+D16+D18+D21</f>
        <v>1643630</v>
      </c>
      <c r="E10" s="71">
        <f t="shared" ref="E10:G10" si="0">+E11+E14+E16+E18+E21</f>
        <v>1912900</v>
      </c>
      <c r="F10" s="71">
        <f t="shared" si="0"/>
        <v>1945300</v>
      </c>
      <c r="G10" s="71">
        <f t="shared" si="0"/>
        <v>1982000</v>
      </c>
    </row>
    <row r="11" spans="2:7" x14ac:dyDescent="0.25">
      <c r="B11" s="24" t="s">
        <v>55</v>
      </c>
      <c r="C11" s="75">
        <f>+C12+C13</f>
        <v>153361.2051231004</v>
      </c>
      <c r="D11" s="75">
        <f t="shared" ref="D11:G11" si="1">+D12+D13</f>
        <v>254910</v>
      </c>
      <c r="E11" s="75">
        <f t="shared" si="1"/>
        <v>297400</v>
      </c>
      <c r="F11" s="75">
        <f t="shared" si="1"/>
        <v>299500</v>
      </c>
      <c r="G11" s="75">
        <f t="shared" si="1"/>
        <v>301600</v>
      </c>
    </row>
    <row r="12" spans="2:7" x14ac:dyDescent="0.25">
      <c r="B12" s="13" t="s">
        <v>56</v>
      </c>
      <c r="C12" s="77">
        <v>38407.202866812659</v>
      </c>
      <c r="D12" s="77">
        <v>117410</v>
      </c>
      <c r="E12" s="77">
        <v>140200</v>
      </c>
      <c r="F12" s="77">
        <v>142300</v>
      </c>
      <c r="G12" s="77">
        <v>144400</v>
      </c>
    </row>
    <row r="13" spans="2:7" x14ac:dyDescent="0.25">
      <c r="B13" s="74" t="s">
        <v>81</v>
      </c>
      <c r="C13" s="77">
        <v>114954.00225628774</v>
      </c>
      <c r="D13" s="77">
        <v>137500</v>
      </c>
      <c r="E13" s="77">
        <v>157200</v>
      </c>
      <c r="F13" s="77">
        <v>157200</v>
      </c>
      <c r="G13" s="77">
        <v>157200</v>
      </c>
    </row>
    <row r="14" spans="2:7" x14ac:dyDescent="0.25">
      <c r="B14" s="11" t="s">
        <v>57</v>
      </c>
      <c r="C14" s="78">
        <f>+C15</f>
        <v>61722.979627048902</v>
      </c>
      <c r="D14" s="78">
        <f t="shared" ref="D14:G14" si="2">+D15</f>
        <v>53800</v>
      </c>
      <c r="E14" s="78">
        <f t="shared" si="2"/>
        <v>55000</v>
      </c>
      <c r="F14" s="78">
        <f t="shared" si="2"/>
        <v>55000</v>
      </c>
      <c r="G14" s="78">
        <f t="shared" si="2"/>
        <v>55000</v>
      </c>
    </row>
    <row r="15" spans="2:7" x14ac:dyDescent="0.25">
      <c r="B15" s="76" t="s">
        <v>82</v>
      </c>
      <c r="C15" s="77">
        <v>61722.979627048902</v>
      </c>
      <c r="D15" s="77">
        <f>53100+700</f>
        <v>53800</v>
      </c>
      <c r="E15" s="77">
        <v>55000</v>
      </c>
      <c r="F15" s="77">
        <v>55000</v>
      </c>
      <c r="G15" s="77">
        <v>55000</v>
      </c>
    </row>
    <row r="16" spans="2:7" ht="15" customHeight="1" x14ac:dyDescent="0.25">
      <c r="B16" s="11" t="s">
        <v>54</v>
      </c>
      <c r="C16" s="78">
        <f>+C17</f>
        <v>1938.8904373216535</v>
      </c>
      <c r="D16" s="78">
        <f t="shared" ref="D16:G16" si="3">+D17</f>
        <v>4500</v>
      </c>
      <c r="E16" s="78">
        <f t="shared" si="3"/>
        <v>8100</v>
      </c>
      <c r="F16" s="78">
        <f t="shared" si="3"/>
        <v>8200</v>
      </c>
      <c r="G16" s="78">
        <f t="shared" si="3"/>
        <v>8300</v>
      </c>
    </row>
    <row r="17" spans="2:7" ht="15" customHeight="1" x14ac:dyDescent="0.25">
      <c r="B17" s="76" t="s">
        <v>83</v>
      </c>
      <c r="C17" s="77">
        <v>1938.8904373216535</v>
      </c>
      <c r="D17" s="77">
        <v>4500</v>
      </c>
      <c r="E17" s="77">
        <v>8100</v>
      </c>
      <c r="F17" s="77">
        <v>8200</v>
      </c>
      <c r="G17" s="77">
        <v>8300</v>
      </c>
    </row>
    <row r="18" spans="2:7" x14ac:dyDescent="0.25">
      <c r="B18" s="11" t="s">
        <v>84</v>
      </c>
      <c r="C18" s="78">
        <f>+C19+C20</f>
        <v>1199847.8346273806</v>
      </c>
      <c r="D18" s="78">
        <f t="shared" ref="D18:G18" si="4">+D19+D20</f>
        <v>1329020</v>
      </c>
      <c r="E18" s="78">
        <f t="shared" si="4"/>
        <v>1551000</v>
      </c>
      <c r="F18" s="78">
        <f t="shared" si="4"/>
        <v>1581200</v>
      </c>
      <c r="G18" s="78">
        <f t="shared" si="4"/>
        <v>1615700</v>
      </c>
    </row>
    <row r="19" spans="2:7" x14ac:dyDescent="0.25">
      <c r="B19" s="76" t="s">
        <v>85</v>
      </c>
      <c r="C19" s="77">
        <v>1172568.029729909</v>
      </c>
      <c r="D19" s="77">
        <v>1329020</v>
      </c>
      <c r="E19" s="77">
        <v>1541100</v>
      </c>
      <c r="F19" s="77">
        <v>1577500</v>
      </c>
      <c r="G19" s="77">
        <v>1612000</v>
      </c>
    </row>
    <row r="20" spans="2:7" ht="25.5" x14ac:dyDescent="0.25">
      <c r="B20" s="76" t="s">
        <v>86</v>
      </c>
      <c r="C20" s="87">
        <v>27279.804897471629</v>
      </c>
      <c r="D20" s="87">
        <v>0</v>
      </c>
      <c r="E20" s="87">
        <v>9900</v>
      </c>
      <c r="F20" s="87">
        <v>3700</v>
      </c>
      <c r="G20" s="87">
        <v>3700</v>
      </c>
    </row>
    <row r="21" spans="2:7" x14ac:dyDescent="0.25">
      <c r="B21" s="11" t="s">
        <v>87</v>
      </c>
      <c r="C21" s="78">
        <f>+C22</f>
        <v>2225.5411772513107</v>
      </c>
      <c r="D21" s="78">
        <f t="shared" ref="D21:G21" si="5">+D22</f>
        <v>1400</v>
      </c>
      <c r="E21" s="78">
        <f t="shared" si="5"/>
        <v>1400</v>
      </c>
      <c r="F21" s="78">
        <f t="shared" si="5"/>
        <v>1400</v>
      </c>
      <c r="G21" s="78">
        <f t="shared" si="5"/>
        <v>1400</v>
      </c>
    </row>
    <row r="22" spans="2:7" x14ac:dyDescent="0.25">
      <c r="B22" s="76" t="s">
        <v>88</v>
      </c>
      <c r="C22" s="77">
        <v>2225.5411772513107</v>
      </c>
      <c r="D22" s="77">
        <v>1400</v>
      </c>
      <c r="E22" s="77">
        <v>1400</v>
      </c>
      <c r="F22" s="77">
        <v>1400</v>
      </c>
      <c r="G22" s="77">
        <v>1400</v>
      </c>
    </row>
    <row r="25" spans="2:7" ht="15.75" customHeight="1" x14ac:dyDescent="0.25">
      <c r="B25" s="92" t="s">
        <v>52</v>
      </c>
      <c r="C25" s="92"/>
      <c r="D25" s="92"/>
      <c r="E25" s="92"/>
      <c r="F25" s="92"/>
      <c r="G25" s="92"/>
    </row>
    <row r="26" spans="2:7" ht="18" x14ac:dyDescent="0.25">
      <c r="B26" s="23"/>
      <c r="C26" s="23"/>
      <c r="D26" s="23"/>
      <c r="E26" s="23"/>
      <c r="F26" s="5"/>
      <c r="G26" s="5"/>
    </row>
    <row r="27" spans="2:7" ht="25.5" x14ac:dyDescent="0.25">
      <c r="B27" s="19" t="s">
        <v>53</v>
      </c>
      <c r="C27" s="18" t="s">
        <v>35</v>
      </c>
      <c r="D27" s="19" t="s">
        <v>36</v>
      </c>
      <c r="E27" s="19" t="s">
        <v>33</v>
      </c>
      <c r="F27" s="19" t="s">
        <v>26</v>
      </c>
      <c r="G27" s="19" t="s">
        <v>34</v>
      </c>
    </row>
    <row r="28" spans="2:7" x14ac:dyDescent="0.25">
      <c r="B28" s="41" t="s">
        <v>1</v>
      </c>
      <c r="C28" s="71">
        <f>+C29+C32+C34+C36+C39</f>
        <v>1373933.0838144533</v>
      </c>
      <c r="D28" s="71">
        <f t="shared" ref="D28:G28" si="6">+D29+D32+D34+D36+D39</f>
        <v>1680930</v>
      </c>
      <c r="E28" s="71">
        <f t="shared" si="6"/>
        <v>1928400</v>
      </c>
      <c r="F28" s="71">
        <f t="shared" si="6"/>
        <v>1946300</v>
      </c>
      <c r="G28" s="71">
        <f t="shared" si="6"/>
        <v>1983000</v>
      </c>
    </row>
    <row r="29" spans="2:7" ht="15.75" customHeight="1" x14ac:dyDescent="0.25">
      <c r="B29" s="24" t="s">
        <v>55</v>
      </c>
      <c r="C29" s="79">
        <f>+C30+C31</f>
        <v>155349.81617891035</v>
      </c>
      <c r="D29" s="79">
        <f t="shared" ref="D29:G29" si="7">+D30+D31</f>
        <v>254910</v>
      </c>
      <c r="E29" s="79">
        <f t="shared" si="7"/>
        <v>297400</v>
      </c>
      <c r="F29" s="79">
        <f t="shared" si="7"/>
        <v>299500</v>
      </c>
      <c r="G29" s="79">
        <f t="shared" si="7"/>
        <v>301600</v>
      </c>
    </row>
    <row r="30" spans="2:7" x14ac:dyDescent="0.25">
      <c r="B30" s="13" t="s">
        <v>56</v>
      </c>
      <c r="C30" s="72">
        <v>31248.062910611181</v>
      </c>
      <c r="D30" s="77">
        <v>117410</v>
      </c>
      <c r="E30" s="77">
        <v>140200</v>
      </c>
      <c r="F30" s="77">
        <v>142300</v>
      </c>
      <c r="G30" s="77">
        <v>144400</v>
      </c>
    </row>
    <row r="31" spans="2:7" x14ac:dyDescent="0.25">
      <c r="B31" s="74" t="s">
        <v>81</v>
      </c>
      <c r="C31" s="72">
        <v>124101.75326829916</v>
      </c>
      <c r="D31" s="77">
        <v>137500</v>
      </c>
      <c r="E31" s="77">
        <v>157200</v>
      </c>
      <c r="F31" s="77">
        <v>157200</v>
      </c>
      <c r="G31" s="77">
        <v>157200</v>
      </c>
    </row>
    <row r="32" spans="2:7" x14ac:dyDescent="0.25">
      <c r="B32" s="11" t="s">
        <v>57</v>
      </c>
      <c r="C32" s="79">
        <f>+C33</f>
        <v>45118.493596124499</v>
      </c>
      <c r="D32" s="79">
        <f t="shared" ref="D32:G32" si="8">+D33</f>
        <v>71200</v>
      </c>
      <c r="E32" s="79">
        <f t="shared" si="8"/>
        <v>60000</v>
      </c>
      <c r="F32" s="79">
        <f t="shared" si="8"/>
        <v>56000</v>
      </c>
      <c r="G32" s="79">
        <f t="shared" si="8"/>
        <v>56000</v>
      </c>
    </row>
    <row r="33" spans="2:7" x14ac:dyDescent="0.25">
      <c r="B33" s="76" t="s">
        <v>82</v>
      </c>
      <c r="C33" s="72">
        <v>45118.493596124499</v>
      </c>
      <c r="D33" s="77">
        <v>71200</v>
      </c>
      <c r="E33" s="77">
        <v>60000</v>
      </c>
      <c r="F33" s="77">
        <v>56000</v>
      </c>
      <c r="G33" s="77">
        <v>56000</v>
      </c>
    </row>
    <row r="34" spans="2:7" ht="15" customHeight="1" x14ac:dyDescent="0.25">
      <c r="B34" s="11" t="s">
        <v>54</v>
      </c>
      <c r="C34" s="79">
        <f>+C35</f>
        <v>1938.8904373216535</v>
      </c>
      <c r="D34" s="79">
        <f t="shared" ref="D34:G34" si="9">+D35</f>
        <v>4500</v>
      </c>
      <c r="E34" s="79">
        <f t="shared" si="9"/>
        <v>8100</v>
      </c>
      <c r="F34" s="79">
        <f t="shared" si="9"/>
        <v>8200</v>
      </c>
      <c r="G34" s="79">
        <f t="shared" si="9"/>
        <v>8300</v>
      </c>
    </row>
    <row r="35" spans="2:7" ht="15" customHeight="1" x14ac:dyDescent="0.25">
      <c r="B35" s="76" t="s">
        <v>83</v>
      </c>
      <c r="C35" s="72">
        <v>1938.8904373216535</v>
      </c>
      <c r="D35" s="77">
        <v>4500</v>
      </c>
      <c r="E35" s="77">
        <v>8100</v>
      </c>
      <c r="F35" s="77">
        <v>8200</v>
      </c>
      <c r="G35" s="77">
        <v>8300</v>
      </c>
    </row>
    <row r="36" spans="2:7" x14ac:dyDescent="0.25">
      <c r="B36" s="11" t="s">
        <v>84</v>
      </c>
      <c r="C36" s="79">
        <f>+C37+C38</f>
        <v>1169300.3424248456</v>
      </c>
      <c r="D36" s="79">
        <f t="shared" ref="D36:G36" si="10">+D37+D38</f>
        <v>1348920</v>
      </c>
      <c r="E36" s="79">
        <f t="shared" si="10"/>
        <v>1561500</v>
      </c>
      <c r="F36" s="79">
        <f t="shared" si="10"/>
        <v>1581200</v>
      </c>
      <c r="G36" s="79">
        <f t="shared" si="10"/>
        <v>1615700</v>
      </c>
    </row>
    <row r="37" spans="2:7" x14ac:dyDescent="0.25">
      <c r="B37" s="76" t="s">
        <v>85</v>
      </c>
      <c r="C37" s="72">
        <v>1167101.1029265379</v>
      </c>
      <c r="D37" s="77">
        <v>1333220</v>
      </c>
      <c r="E37" s="77">
        <v>1544100</v>
      </c>
      <c r="F37" s="77">
        <v>1577500</v>
      </c>
      <c r="G37" s="77">
        <v>1612000</v>
      </c>
    </row>
    <row r="38" spans="2:7" ht="25.5" x14ac:dyDescent="0.25">
      <c r="B38" s="76" t="s">
        <v>86</v>
      </c>
      <c r="C38" s="80">
        <v>2199.2394983077838</v>
      </c>
      <c r="D38" s="77">
        <v>15700</v>
      </c>
      <c r="E38" s="77">
        <v>17400</v>
      </c>
      <c r="F38" s="77">
        <v>3700</v>
      </c>
      <c r="G38" s="77">
        <v>3700</v>
      </c>
    </row>
    <row r="39" spans="2:7" x14ac:dyDescent="0.25">
      <c r="B39" s="11" t="s">
        <v>87</v>
      </c>
      <c r="C39" s="79">
        <f>+C40</f>
        <v>2225.5411772513107</v>
      </c>
      <c r="D39" s="79">
        <f t="shared" ref="D39:G39" si="11">+D40</f>
        <v>1400</v>
      </c>
      <c r="E39" s="79">
        <f t="shared" si="11"/>
        <v>1400</v>
      </c>
      <c r="F39" s="79">
        <f t="shared" si="11"/>
        <v>1400</v>
      </c>
      <c r="G39" s="79">
        <f t="shared" si="11"/>
        <v>1400</v>
      </c>
    </row>
    <row r="40" spans="2:7" x14ac:dyDescent="0.25">
      <c r="B40" s="76" t="s">
        <v>88</v>
      </c>
      <c r="C40" s="72">
        <v>2225.5411772513107</v>
      </c>
      <c r="D40" s="77">
        <v>1400</v>
      </c>
      <c r="E40" s="77">
        <v>1400</v>
      </c>
      <c r="F40" s="77">
        <v>1400</v>
      </c>
      <c r="G40" s="77">
        <v>1400</v>
      </c>
    </row>
  </sheetData>
  <mergeCells count="5">
    <mergeCell ref="B1:G1"/>
    <mergeCell ref="B3:G3"/>
    <mergeCell ref="B5:G5"/>
    <mergeCell ref="B7:G7"/>
    <mergeCell ref="B25:G25"/>
  </mergeCells>
  <pageMargins left="0.7" right="0.7" top="0.75" bottom="0.75" header="0.3" footer="0.3"/>
  <pageSetup paperSize="9" scale="72" orientation="landscape" r:id="rId1"/>
  <ignoredErrors>
    <ignoredError sqref="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showGridLines="0" workbookViewId="0">
      <selection activeCell="B1" sqref="B1:G1"/>
    </sheetView>
  </sheetViews>
  <sheetFormatPr defaultRowHeight="15" x14ac:dyDescent="0.25"/>
  <cols>
    <col min="1" max="1" width="1.28515625" customWidth="1"/>
    <col min="2" max="2" width="37.7109375" customWidth="1"/>
    <col min="3" max="7" width="25.28515625" customWidth="1"/>
  </cols>
  <sheetData>
    <row r="1" spans="2:7" ht="42" customHeight="1" x14ac:dyDescent="0.25">
      <c r="B1" s="92" t="str">
        <f>+SAŽETAK!A1</f>
        <v>FINANCIJSKI PLAN PRORAČUNSKOG KORISNIKA JEDINICE LOKALNE I PODRUČNE (REGIONALNE) SAMOUPRAVE - GIMNAZIJE SESVETE
ZA 2024. I PROJEKCIJA ZA 2025. I 2026. GODINU</v>
      </c>
      <c r="C1" s="92"/>
      <c r="D1" s="92"/>
      <c r="E1" s="92"/>
      <c r="F1" s="92"/>
      <c r="G1" s="92"/>
    </row>
    <row r="2" spans="2:7" ht="18" customHeight="1" x14ac:dyDescent="0.25">
      <c r="B2" s="4"/>
      <c r="C2" s="4"/>
      <c r="D2" s="4"/>
      <c r="E2" s="4"/>
      <c r="F2" s="4"/>
      <c r="G2" s="4"/>
    </row>
    <row r="3" spans="2:7" ht="15.75" x14ac:dyDescent="0.25">
      <c r="B3" s="92" t="s">
        <v>18</v>
      </c>
      <c r="C3" s="92"/>
      <c r="D3" s="92"/>
      <c r="E3" s="92"/>
      <c r="F3" s="93"/>
      <c r="G3" s="93"/>
    </row>
    <row r="4" spans="2:7" ht="18" x14ac:dyDescent="0.25">
      <c r="B4" s="4"/>
      <c r="C4" s="4"/>
      <c r="D4" s="4"/>
      <c r="E4" s="4"/>
      <c r="F4" s="5"/>
      <c r="G4" s="5"/>
    </row>
    <row r="5" spans="2:7" ht="18" customHeight="1" x14ac:dyDescent="0.25">
      <c r="B5" s="92" t="s">
        <v>4</v>
      </c>
      <c r="C5" s="94"/>
      <c r="D5" s="94"/>
      <c r="E5" s="94"/>
      <c r="F5" s="94"/>
      <c r="G5" s="94"/>
    </row>
    <row r="6" spans="2:7" ht="18" x14ac:dyDescent="0.25">
      <c r="B6" s="4"/>
      <c r="C6" s="4"/>
      <c r="D6" s="4"/>
      <c r="E6" s="4"/>
      <c r="F6" s="5"/>
      <c r="G6" s="5"/>
    </row>
    <row r="7" spans="2:7" ht="15.75" x14ac:dyDescent="0.25">
      <c r="B7" s="92" t="s">
        <v>13</v>
      </c>
      <c r="C7" s="113"/>
      <c r="D7" s="113"/>
      <c r="E7" s="113"/>
      <c r="F7" s="113"/>
      <c r="G7" s="113"/>
    </row>
    <row r="8" spans="2:7" ht="18" x14ac:dyDescent="0.25">
      <c r="B8" s="4"/>
      <c r="C8" s="4"/>
      <c r="D8" s="4"/>
      <c r="E8" s="4"/>
      <c r="F8" s="5"/>
      <c r="G8" s="5"/>
    </row>
    <row r="9" spans="2:7" ht="25.5" x14ac:dyDescent="0.25">
      <c r="B9" s="19" t="s">
        <v>53</v>
      </c>
      <c r="C9" s="18" t="s">
        <v>35</v>
      </c>
      <c r="D9" s="19" t="s">
        <v>36</v>
      </c>
      <c r="E9" s="19" t="s">
        <v>33</v>
      </c>
      <c r="F9" s="19" t="s">
        <v>26</v>
      </c>
      <c r="G9" s="19" t="s">
        <v>34</v>
      </c>
    </row>
    <row r="10" spans="2:7" ht="15.75" customHeight="1" x14ac:dyDescent="0.25">
      <c r="B10" s="11" t="s">
        <v>14</v>
      </c>
      <c r="C10" s="79">
        <f>+C11</f>
        <v>1373933.0838144533</v>
      </c>
      <c r="D10" s="79">
        <f t="shared" ref="D10:F11" si="0">+D11</f>
        <v>1680930</v>
      </c>
      <c r="E10" s="79">
        <f t="shared" si="0"/>
        <v>1928400</v>
      </c>
      <c r="F10" s="79">
        <f t="shared" si="0"/>
        <v>1946300</v>
      </c>
      <c r="G10" s="79">
        <f>+G11</f>
        <v>1983000</v>
      </c>
    </row>
    <row r="11" spans="2:7" ht="15.75" customHeight="1" x14ac:dyDescent="0.25">
      <c r="B11" s="11" t="s">
        <v>89</v>
      </c>
      <c r="C11" s="79">
        <f>+C12</f>
        <v>1373933.0838144533</v>
      </c>
      <c r="D11" s="79">
        <f t="shared" si="0"/>
        <v>1680930</v>
      </c>
      <c r="E11" s="79">
        <f t="shared" si="0"/>
        <v>1928400</v>
      </c>
      <c r="F11" s="79">
        <f t="shared" si="0"/>
        <v>1946300</v>
      </c>
      <c r="G11" s="79">
        <f t="shared" ref="G11" si="1">+G12</f>
        <v>1983000</v>
      </c>
    </row>
    <row r="12" spans="2:7" x14ac:dyDescent="0.25">
      <c r="B12" s="17" t="s">
        <v>90</v>
      </c>
      <c r="C12" s="72">
        <v>1373933.0838144533</v>
      </c>
      <c r="D12" s="77">
        <v>1680930</v>
      </c>
      <c r="E12" s="77">
        <v>1928400</v>
      </c>
      <c r="F12" s="77">
        <v>1946300</v>
      </c>
      <c r="G12" s="77">
        <v>1983000</v>
      </c>
    </row>
  </sheetData>
  <mergeCells count="4">
    <mergeCell ref="B1:G1"/>
    <mergeCell ref="B3:G3"/>
    <mergeCell ref="B5:G5"/>
    <mergeCell ref="B7:G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2" t="s">
        <v>32</v>
      </c>
      <c r="B1" s="92"/>
      <c r="C1" s="92"/>
      <c r="D1" s="92"/>
      <c r="E1" s="92"/>
      <c r="F1" s="92"/>
      <c r="G1" s="92"/>
      <c r="H1" s="92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2" t="s">
        <v>18</v>
      </c>
      <c r="B3" s="92"/>
      <c r="C3" s="92"/>
      <c r="D3" s="92"/>
      <c r="E3" s="92"/>
      <c r="F3" s="92"/>
      <c r="G3" s="92"/>
      <c r="H3" s="9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2" t="s">
        <v>59</v>
      </c>
      <c r="B5" s="92"/>
      <c r="C5" s="92"/>
      <c r="D5" s="92"/>
      <c r="E5" s="92"/>
      <c r="F5" s="92"/>
      <c r="G5" s="92"/>
      <c r="H5" s="92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31</v>
      </c>
      <c r="D7" s="18" t="s">
        <v>35</v>
      </c>
      <c r="E7" s="19" t="s">
        <v>36</v>
      </c>
      <c r="F7" s="19" t="s">
        <v>33</v>
      </c>
      <c r="G7" s="19" t="s">
        <v>26</v>
      </c>
      <c r="H7" s="19" t="s">
        <v>34</v>
      </c>
    </row>
    <row r="8" spans="1:8" x14ac:dyDescent="0.25">
      <c r="A8" s="39"/>
      <c r="B8" s="40"/>
      <c r="C8" s="38" t="s">
        <v>61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64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4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5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2" t="s">
        <v>32</v>
      </c>
      <c r="B1" s="92"/>
      <c r="C1" s="92"/>
      <c r="D1" s="92"/>
      <c r="E1" s="92"/>
      <c r="F1" s="92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92" t="s">
        <v>18</v>
      </c>
      <c r="B3" s="92"/>
      <c r="C3" s="92"/>
      <c r="D3" s="92"/>
      <c r="E3" s="92"/>
      <c r="F3" s="92"/>
    </row>
    <row r="4" spans="1:6" ht="18" x14ac:dyDescent="0.25">
      <c r="A4" s="23"/>
      <c r="B4" s="23"/>
      <c r="C4" s="23"/>
      <c r="D4" s="23"/>
      <c r="E4" s="5"/>
      <c r="F4" s="5"/>
    </row>
    <row r="5" spans="1:6" ht="18" customHeight="1" x14ac:dyDescent="0.25">
      <c r="A5" s="92" t="s">
        <v>60</v>
      </c>
      <c r="B5" s="92"/>
      <c r="C5" s="92"/>
      <c r="D5" s="92"/>
      <c r="E5" s="92"/>
      <c r="F5" s="92"/>
    </row>
    <row r="6" spans="1:6" ht="18" x14ac:dyDescent="0.25">
      <c r="A6" s="23"/>
      <c r="B6" s="23"/>
      <c r="C6" s="23"/>
      <c r="D6" s="23"/>
      <c r="E6" s="5"/>
      <c r="F6" s="5"/>
    </row>
    <row r="7" spans="1:6" ht="25.5" x14ac:dyDescent="0.25">
      <c r="A7" s="18" t="s">
        <v>53</v>
      </c>
      <c r="B7" s="18" t="s">
        <v>35</v>
      </c>
      <c r="C7" s="19" t="s">
        <v>36</v>
      </c>
      <c r="D7" s="19" t="s">
        <v>33</v>
      </c>
      <c r="E7" s="19" t="s">
        <v>26</v>
      </c>
      <c r="F7" s="19" t="s">
        <v>34</v>
      </c>
    </row>
    <row r="8" spans="1:6" x14ac:dyDescent="0.25">
      <c r="A8" s="11" t="s">
        <v>61</v>
      </c>
      <c r="B8" s="8"/>
      <c r="C8" s="9"/>
      <c r="D8" s="9"/>
      <c r="E8" s="9"/>
      <c r="F8" s="9"/>
    </row>
    <row r="9" spans="1:6" ht="25.5" x14ac:dyDescent="0.25">
      <c r="A9" s="11" t="s">
        <v>62</v>
      </c>
      <c r="B9" s="8"/>
      <c r="C9" s="9"/>
      <c r="D9" s="9"/>
      <c r="E9" s="9"/>
      <c r="F9" s="9"/>
    </row>
    <row r="10" spans="1:6" ht="25.5" x14ac:dyDescent="0.25">
      <c r="A10" s="17" t="s">
        <v>63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64</v>
      </c>
      <c r="B12" s="8"/>
      <c r="C12" s="9"/>
      <c r="D12" s="9"/>
      <c r="E12" s="9"/>
      <c r="F12" s="9"/>
    </row>
    <row r="13" spans="1:6" x14ac:dyDescent="0.25">
      <c r="A13" s="24" t="s">
        <v>55</v>
      </c>
      <c r="B13" s="8"/>
      <c r="C13" s="9"/>
      <c r="D13" s="9"/>
      <c r="E13" s="9"/>
      <c r="F13" s="9"/>
    </row>
    <row r="14" spans="1:6" x14ac:dyDescent="0.25">
      <c r="A14" s="13" t="s">
        <v>56</v>
      </c>
      <c r="B14" s="8"/>
      <c r="C14" s="9"/>
      <c r="D14" s="9"/>
      <c r="E14" s="9"/>
      <c r="F14" s="10"/>
    </row>
    <row r="15" spans="1:6" x14ac:dyDescent="0.25">
      <c r="A15" s="24" t="s">
        <v>57</v>
      </c>
      <c r="B15" s="8"/>
      <c r="C15" s="9"/>
      <c r="D15" s="9"/>
      <c r="E15" s="9"/>
      <c r="F15" s="10"/>
    </row>
    <row r="16" spans="1:6" x14ac:dyDescent="0.25">
      <c r="A16" s="13" t="s">
        <v>58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showGridLines="0" workbookViewId="0">
      <selection activeCell="B1" sqref="B1:J1"/>
    </sheetView>
  </sheetViews>
  <sheetFormatPr defaultRowHeight="15" x14ac:dyDescent="0.25"/>
  <cols>
    <col min="1" max="1" width="2.28515625" customWidth="1"/>
    <col min="2" max="2" width="7.42578125" bestFit="1" customWidth="1"/>
    <col min="3" max="3" width="8.42578125" bestFit="1" customWidth="1"/>
    <col min="4" max="4" width="8.7109375" customWidth="1"/>
    <col min="5" max="5" width="30" customWidth="1"/>
    <col min="6" max="10" width="25.28515625" customWidth="1"/>
  </cols>
  <sheetData>
    <row r="1" spans="2:14" ht="42" customHeight="1" x14ac:dyDescent="0.25">
      <c r="B1" s="92" t="str">
        <f>+SAŽETAK!A1</f>
        <v>FINANCIJSKI PLAN PRORAČUNSKOG KORISNIKA JEDINICE LOKALNE I PODRUČNE (REGIONALNE) SAMOUPRAVE - GIMNAZIJE SESVETE
ZA 2024. I PROJEKCIJA ZA 2025. I 2026. GODINU</v>
      </c>
      <c r="C1" s="92"/>
      <c r="D1" s="92"/>
      <c r="E1" s="92"/>
      <c r="F1" s="92"/>
      <c r="G1" s="92"/>
      <c r="H1" s="92"/>
      <c r="I1" s="92"/>
      <c r="J1" s="92"/>
    </row>
    <row r="2" spans="2:14" ht="18" x14ac:dyDescent="0.25">
      <c r="B2" s="4"/>
      <c r="C2" s="4"/>
      <c r="D2" s="4"/>
      <c r="E2" s="4"/>
      <c r="F2" s="4"/>
      <c r="G2" s="4"/>
      <c r="H2" s="4"/>
      <c r="I2" s="5"/>
      <c r="J2" s="5"/>
    </row>
    <row r="3" spans="2:14" ht="18" customHeight="1" x14ac:dyDescent="0.25">
      <c r="B3" s="92" t="s">
        <v>17</v>
      </c>
      <c r="C3" s="94"/>
      <c r="D3" s="94"/>
      <c r="E3" s="94"/>
      <c r="F3" s="94"/>
      <c r="G3" s="94"/>
      <c r="H3" s="94"/>
      <c r="I3" s="94"/>
      <c r="J3" s="94"/>
    </row>
    <row r="4" spans="2:14" ht="18" x14ac:dyDescent="0.25">
      <c r="B4" s="4"/>
      <c r="C4" s="4"/>
      <c r="D4" s="4"/>
      <c r="E4" s="4"/>
      <c r="F4" s="4"/>
      <c r="G4" s="4"/>
      <c r="H4" s="4"/>
      <c r="I4" s="5"/>
      <c r="J4" s="5"/>
      <c r="N4" s="89">
        <v>7.5345000000000004</v>
      </c>
    </row>
    <row r="5" spans="2:14" ht="25.5" x14ac:dyDescent="0.25">
      <c r="B5" s="114" t="s">
        <v>19</v>
      </c>
      <c r="C5" s="115"/>
      <c r="D5" s="116"/>
      <c r="E5" s="18" t="s">
        <v>20</v>
      </c>
      <c r="F5" s="18" t="s">
        <v>35</v>
      </c>
      <c r="G5" s="19" t="s">
        <v>36</v>
      </c>
      <c r="H5" s="19" t="s">
        <v>33</v>
      </c>
      <c r="I5" s="19" t="s">
        <v>26</v>
      </c>
      <c r="J5" s="19" t="s">
        <v>34</v>
      </c>
    </row>
    <row r="6" spans="2:14" ht="38.25" x14ac:dyDescent="0.25">
      <c r="B6" s="126" t="s">
        <v>91</v>
      </c>
      <c r="C6" s="127"/>
      <c r="D6" s="128"/>
      <c r="E6" s="27" t="s">
        <v>92</v>
      </c>
      <c r="F6" s="83">
        <f>+F7+F37+F43+F48+F52+F57+F75+F79+F83</f>
        <v>1373933.0838144536</v>
      </c>
      <c r="G6" s="83">
        <f t="shared" ref="G6:J6" si="0">+G7+G37+G43+G48+G52+G57+G75+G79+G83</f>
        <v>1680930</v>
      </c>
      <c r="H6" s="83">
        <f t="shared" si="0"/>
        <v>1928400</v>
      </c>
      <c r="I6" s="83">
        <f t="shared" si="0"/>
        <v>1946300</v>
      </c>
      <c r="J6" s="83">
        <f t="shared" si="0"/>
        <v>1983000</v>
      </c>
    </row>
    <row r="7" spans="2:14" ht="25.5" x14ac:dyDescent="0.25">
      <c r="B7" s="126" t="s">
        <v>93</v>
      </c>
      <c r="C7" s="127"/>
      <c r="D7" s="128"/>
      <c r="E7" s="27" t="s">
        <v>94</v>
      </c>
      <c r="F7" s="83">
        <f>+F8+F11+F15+F20+F23+F28+F31+F34</f>
        <v>1341047.9142610659</v>
      </c>
      <c r="G7" s="83">
        <f t="shared" ref="G7:J7" si="1">+G8+G11+G15+G20+G23+G28+G31+G34</f>
        <v>1568650</v>
      </c>
      <c r="H7" s="83">
        <f t="shared" si="1"/>
        <v>1819000</v>
      </c>
      <c r="I7" s="83">
        <f t="shared" si="1"/>
        <v>1838500</v>
      </c>
      <c r="J7" s="83">
        <f t="shared" si="1"/>
        <v>1873900</v>
      </c>
    </row>
    <row r="8" spans="2:14" x14ac:dyDescent="0.25">
      <c r="B8" s="117" t="s">
        <v>95</v>
      </c>
      <c r="C8" s="118"/>
      <c r="D8" s="119"/>
      <c r="E8" s="37" t="s">
        <v>96</v>
      </c>
      <c r="F8" s="80">
        <f>+F9</f>
        <v>22095.559094830445</v>
      </c>
      <c r="G8" s="80">
        <f t="shared" ref="G8:J9" si="2">+G9</f>
        <v>28010</v>
      </c>
      <c r="H8" s="80">
        <f t="shared" si="2"/>
        <v>49100</v>
      </c>
      <c r="I8" s="80">
        <f t="shared" si="2"/>
        <v>49900</v>
      </c>
      <c r="J8" s="80">
        <f t="shared" si="2"/>
        <v>50700</v>
      </c>
    </row>
    <row r="9" spans="2:14" x14ac:dyDescent="0.25">
      <c r="B9" s="120">
        <v>3</v>
      </c>
      <c r="C9" s="121"/>
      <c r="D9" s="122"/>
      <c r="E9" s="26" t="s">
        <v>10</v>
      </c>
      <c r="F9" s="80">
        <f>+F10</f>
        <v>22095.559094830445</v>
      </c>
      <c r="G9" s="80">
        <f t="shared" si="2"/>
        <v>28010</v>
      </c>
      <c r="H9" s="80">
        <f t="shared" si="2"/>
        <v>49100</v>
      </c>
      <c r="I9" s="80">
        <f t="shared" si="2"/>
        <v>49900</v>
      </c>
      <c r="J9" s="80">
        <f t="shared" si="2"/>
        <v>50700</v>
      </c>
    </row>
    <row r="10" spans="2:14" x14ac:dyDescent="0.25">
      <c r="B10" s="123">
        <v>32</v>
      </c>
      <c r="C10" s="124"/>
      <c r="D10" s="125"/>
      <c r="E10" s="26" t="s">
        <v>21</v>
      </c>
      <c r="F10" s="80">
        <f>+'[1]sve_za ŠO'!$H$46/N4</f>
        <v>22095.559094830445</v>
      </c>
      <c r="G10" s="80">
        <v>28010</v>
      </c>
      <c r="H10" s="80">
        <v>49100</v>
      </c>
      <c r="I10" s="80">
        <v>49900</v>
      </c>
      <c r="J10" s="80">
        <v>50700</v>
      </c>
    </row>
    <row r="11" spans="2:14" x14ac:dyDescent="0.25">
      <c r="B11" s="117" t="s">
        <v>97</v>
      </c>
      <c r="C11" s="118"/>
      <c r="D11" s="119"/>
      <c r="E11" s="65" t="s">
        <v>98</v>
      </c>
      <c r="F11" s="80">
        <f>+F12</f>
        <v>114120.34640652995</v>
      </c>
      <c r="G11" s="80">
        <f t="shared" ref="G11:J11" si="3">+G12</f>
        <v>133540</v>
      </c>
      <c r="H11" s="80">
        <f t="shared" si="3"/>
        <v>152700</v>
      </c>
      <c r="I11" s="80">
        <f t="shared" si="3"/>
        <v>152700</v>
      </c>
      <c r="J11" s="80">
        <f t="shared" si="3"/>
        <v>152700</v>
      </c>
    </row>
    <row r="12" spans="2:14" x14ac:dyDescent="0.25">
      <c r="B12" s="120">
        <v>3</v>
      </c>
      <c r="C12" s="121"/>
      <c r="D12" s="122"/>
      <c r="E12" s="67" t="s">
        <v>10</v>
      </c>
      <c r="F12" s="80">
        <f>+F13+F14</f>
        <v>114120.34640652995</v>
      </c>
      <c r="G12" s="80">
        <f t="shared" ref="G12:J12" si="4">+G13+G14</f>
        <v>133540</v>
      </c>
      <c r="H12" s="80">
        <f t="shared" si="4"/>
        <v>152700</v>
      </c>
      <c r="I12" s="80">
        <f t="shared" si="4"/>
        <v>152700</v>
      </c>
      <c r="J12" s="80">
        <f t="shared" si="4"/>
        <v>152700</v>
      </c>
    </row>
    <row r="13" spans="2:14" x14ac:dyDescent="0.25">
      <c r="B13" s="123">
        <v>32</v>
      </c>
      <c r="C13" s="124"/>
      <c r="D13" s="125"/>
      <c r="E13" s="67" t="s">
        <v>21</v>
      </c>
      <c r="F13" s="80">
        <f>('[1]sve_za ŠO'!$H$51-'[1]sve_za ŠO'!$H$72-'[1]sve_za ŠO'!$H$73)/N4</f>
        <v>113371.20047780209</v>
      </c>
      <c r="G13" s="80">
        <v>132740</v>
      </c>
      <c r="H13" s="80">
        <v>151900</v>
      </c>
      <c r="I13" s="80">
        <v>151900</v>
      </c>
      <c r="J13" s="80">
        <v>151900</v>
      </c>
    </row>
    <row r="14" spans="2:14" x14ac:dyDescent="0.25">
      <c r="B14" s="123">
        <v>34</v>
      </c>
      <c r="C14" s="124"/>
      <c r="D14" s="125"/>
      <c r="E14" s="67" t="s">
        <v>79</v>
      </c>
      <c r="F14" s="80">
        <f>('[1]sve_za ŠO'!$H$72+'[1]sve_za ŠO'!$H$73)/N4</f>
        <v>749.14592872785181</v>
      </c>
      <c r="G14" s="80">
        <v>800</v>
      </c>
      <c r="H14" s="80">
        <v>800</v>
      </c>
      <c r="I14" s="80">
        <v>800</v>
      </c>
      <c r="J14" s="80">
        <v>800</v>
      </c>
    </row>
    <row r="15" spans="2:14" x14ac:dyDescent="0.25">
      <c r="B15" s="117" t="s">
        <v>99</v>
      </c>
      <c r="C15" s="118"/>
      <c r="D15" s="119"/>
      <c r="E15" s="81" t="s">
        <v>100</v>
      </c>
      <c r="F15" s="80">
        <f>+F17+F18+F19</f>
        <v>36252.231734023495</v>
      </c>
      <c r="G15" s="80">
        <f t="shared" ref="G15:J15" si="5">+G17+G18+G19</f>
        <v>55800</v>
      </c>
      <c r="H15" s="80">
        <f t="shared" si="5"/>
        <v>53400</v>
      </c>
      <c r="I15" s="80">
        <f t="shared" si="5"/>
        <v>52300</v>
      </c>
      <c r="J15" s="80">
        <f t="shared" si="5"/>
        <v>52300</v>
      </c>
    </row>
    <row r="16" spans="2:14" x14ac:dyDescent="0.25">
      <c r="B16" s="66">
        <v>3</v>
      </c>
      <c r="C16" s="64"/>
      <c r="D16" s="65"/>
      <c r="E16" s="82" t="s">
        <v>10</v>
      </c>
      <c r="F16" s="80">
        <f>+F17+F18+F19</f>
        <v>36252.231734023495</v>
      </c>
      <c r="G16" s="80">
        <f t="shared" ref="G16:J16" si="6">+G17+G18+G19</f>
        <v>55800</v>
      </c>
      <c r="H16" s="80">
        <f t="shared" si="6"/>
        <v>53400</v>
      </c>
      <c r="I16" s="80">
        <f t="shared" si="6"/>
        <v>52300</v>
      </c>
      <c r="J16" s="80">
        <f t="shared" si="6"/>
        <v>52300</v>
      </c>
    </row>
    <row r="17" spans="2:10" x14ac:dyDescent="0.25">
      <c r="B17" s="123">
        <v>31</v>
      </c>
      <c r="C17" s="124"/>
      <c r="D17" s="125"/>
      <c r="E17" s="67" t="s">
        <v>11</v>
      </c>
      <c r="F17" s="80">
        <f>('[1]sve_za ŠO'!$H$75+'[1]sve_za ŠO'!$H$76+'[1]sve_za ŠO'!$H$77)/N4</f>
        <v>1162.2801778485632</v>
      </c>
      <c r="G17" s="80">
        <v>3200</v>
      </c>
      <c r="H17" s="80">
        <v>3500</v>
      </c>
      <c r="I17" s="80">
        <v>3500</v>
      </c>
      <c r="J17" s="80">
        <v>3500</v>
      </c>
    </row>
    <row r="18" spans="2:10" x14ac:dyDescent="0.25">
      <c r="B18" s="123">
        <v>32</v>
      </c>
      <c r="C18" s="124"/>
      <c r="D18" s="125"/>
      <c r="E18" s="67" t="s">
        <v>21</v>
      </c>
      <c r="F18" s="80">
        <f>SUM('[1]sve_za ŠO'!$H$78:$H$100)/N4</f>
        <v>34985.875638728518</v>
      </c>
      <c r="G18" s="80">
        <v>52400</v>
      </c>
      <c r="H18" s="80">
        <v>49800</v>
      </c>
      <c r="I18" s="80">
        <v>48700</v>
      </c>
      <c r="J18" s="80">
        <v>48700</v>
      </c>
    </row>
    <row r="19" spans="2:10" x14ac:dyDescent="0.25">
      <c r="B19" s="123">
        <v>34</v>
      </c>
      <c r="C19" s="124"/>
      <c r="D19" s="125"/>
      <c r="E19" s="67" t="s">
        <v>79</v>
      </c>
      <c r="F19" s="80">
        <f>+'[1]sve_za ŠO'!$H$101/N4</f>
        <v>104.07591744641316</v>
      </c>
      <c r="G19" s="80">
        <v>200</v>
      </c>
      <c r="H19" s="80">
        <v>100</v>
      </c>
      <c r="I19" s="80">
        <v>100</v>
      </c>
      <c r="J19" s="80">
        <v>100</v>
      </c>
    </row>
    <row r="20" spans="2:10" x14ac:dyDescent="0.25">
      <c r="B20" s="117" t="s">
        <v>101</v>
      </c>
      <c r="C20" s="118"/>
      <c r="D20" s="119"/>
      <c r="E20" s="81" t="s">
        <v>102</v>
      </c>
      <c r="F20" s="80">
        <f>+F21</f>
        <v>1938.8904373216535</v>
      </c>
      <c r="G20" s="80">
        <f t="shared" ref="G20:J21" si="7">+G21</f>
        <v>4500</v>
      </c>
      <c r="H20" s="80">
        <f t="shared" si="7"/>
        <v>8100</v>
      </c>
      <c r="I20" s="80">
        <f t="shared" si="7"/>
        <v>8200</v>
      </c>
      <c r="J20" s="80">
        <f t="shared" si="7"/>
        <v>8300</v>
      </c>
    </row>
    <row r="21" spans="2:10" x14ac:dyDescent="0.25">
      <c r="B21" s="66">
        <v>3</v>
      </c>
      <c r="C21" s="64"/>
      <c r="D21" s="65"/>
      <c r="E21" s="82" t="s">
        <v>10</v>
      </c>
      <c r="F21" s="80">
        <f>+F22</f>
        <v>1938.8904373216535</v>
      </c>
      <c r="G21" s="80">
        <f t="shared" si="7"/>
        <v>4500</v>
      </c>
      <c r="H21" s="80">
        <f t="shared" si="7"/>
        <v>8100</v>
      </c>
      <c r="I21" s="80">
        <f t="shared" si="7"/>
        <v>8200</v>
      </c>
      <c r="J21" s="80">
        <f t="shared" si="7"/>
        <v>8300</v>
      </c>
    </row>
    <row r="22" spans="2:10" x14ac:dyDescent="0.25">
      <c r="B22" s="123">
        <v>32</v>
      </c>
      <c r="C22" s="124"/>
      <c r="D22" s="125"/>
      <c r="E22" s="67" t="s">
        <v>21</v>
      </c>
      <c r="F22" s="80">
        <f>+'[1]sve_za ŠO'!$H$104/N4</f>
        <v>1938.8904373216535</v>
      </c>
      <c r="G22" s="80">
        <v>4500</v>
      </c>
      <c r="H22" s="80">
        <v>8100</v>
      </c>
      <c r="I22" s="80">
        <v>8200</v>
      </c>
      <c r="J22" s="80">
        <v>8300</v>
      </c>
    </row>
    <row r="23" spans="2:10" ht="15" customHeight="1" x14ac:dyDescent="0.25">
      <c r="B23" s="117" t="s">
        <v>103</v>
      </c>
      <c r="C23" s="118"/>
      <c r="D23" s="119"/>
      <c r="E23" s="65" t="s">
        <v>104</v>
      </c>
      <c r="F23" s="80">
        <f>+F24</f>
        <v>1165940.110159931</v>
      </c>
      <c r="G23" s="80">
        <f t="shared" ref="G23:J23" si="8">+G24</f>
        <v>1331100</v>
      </c>
      <c r="H23" s="80">
        <f t="shared" si="8"/>
        <v>1542000</v>
      </c>
      <c r="I23" s="80">
        <f t="shared" si="8"/>
        <v>1575400</v>
      </c>
      <c r="J23" s="80">
        <f t="shared" si="8"/>
        <v>1609900</v>
      </c>
    </row>
    <row r="24" spans="2:10" x14ac:dyDescent="0.25">
      <c r="B24" s="66">
        <v>3</v>
      </c>
      <c r="C24" s="64"/>
      <c r="D24" s="65"/>
      <c r="E24" s="82" t="s">
        <v>10</v>
      </c>
      <c r="F24" s="80">
        <f>+F25+F26+F27</f>
        <v>1165940.110159931</v>
      </c>
      <c r="G24" s="80">
        <f t="shared" ref="G24:J24" si="9">+G25+G26+G27</f>
        <v>1331100</v>
      </c>
      <c r="H24" s="80">
        <f t="shared" si="9"/>
        <v>1542000</v>
      </c>
      <c r="I24" s="80">
        <f t="shared" si="9"/>
        <v>1575400</v>
      </c>
      <c r="J24" s="80">
        <f t="shared" si="9"/>
        <v>1609900</v>
      </c>
    </row>
    <row r="25" spans="2:10" x14ac:dyDescent="0.25">
      <c r="B25" s="123">
        <v>31</v>
      </c>
      <c r="C25" s="124"/>
      <c r="D25" s="125"/>
      <c r="E25" s="67" t="s">
        <v>11</v>
      </c>
      <c r="F25" s="80">
        <f>('[1]sve_za ŠO'!$H$106+'[1]sve_za ŠO'!$H$107+'[1]sve_za ŠO'!$H$108+'[1]sve_za ŠO'!$H$109+'[1]sve_za ŠO'!$H$110)/N4</f>
        <v>1145084.2683655187</v>
      </c>
      <c r="G25" s="80">
        <v>1320700</v>
      </c>
      <c r="H25" s="80">
        <v>1535500</v>
      </c>
      <c r="I25" s="80">
        <v>1575300</v>
      </c>
      <c r="J25" s="80">
        <v>1609800</v>
      </c>
    </row>
    <row r="26" spans="2:10" x14ac:dyDescent="0.25">
      <c r="B26" s="123">
        <v>32</v>
      </c>
      <c r="C26" s="124"/>
      <c r="D26" s="125"/>
      <c r="E26" s="67" t="s">
        <v>21</v>
      </c>
      <c r="F26" s="80">
        <f>SUM('[1]sve_za ŠO'!$H$111:$H$117)/N4</f>
        <v>10904.61875373283</v>
      </c>
      <c r="G26" s="80">
        <v>7700</v>
      </c>
      <c r="H26" s="80">
        <v>5500</v>
      </c>
      <c r="I26" s="80">
        <v>100</v>
      </c>
      <c r="J26" s="80">
        <v>100</v>
      </c>
    </row>
    <row r="27" spans="2:10" x14ac:dyDescent="0.25">
      <c r="B27" s="123">
        <v>34</v>
      </c>
      <c r="C27" s="124"/>
      <c r="D27" s="125"/>
      <c r="E27" s="67" t="s">
        <v>79</v>
      </c>
      <c r="F27" s="80">
        <f>+'[1]sve_za ŠO'!$H$118/N4</f>
        <v>9951.2230406795406</v>
      </c>
      <c r="G27" s="80">
        <v>2700</v>
      </c>
      <c r="H27" s="80">
        <v>1000</v>
      </c>
      <c r="I27" s="80">
        <v>0</v>
      </c>
      <c r="J27" s="80">
        <v>0</v>
      </c>
    </row>
    <row r="28" spans="2:10" ht="25.5" x14ac:dyDescent="0.25">
      <c r="B28" s="117" t="s">
        <v>105</v>
      </c>
      <c r="C28" s="118"/>
      <c r="D28" s="119"/>
      <c r="E28" s="81" t="s">
        <v>106</v>
      </c>
      <c r="F28" s="80">
        <f>+F29</f>
        <v>545.49074258411304</v>
      </c>
      <c r="G28" s="80">
        <f t="shared" ref="G28:J29" si="10">+G29</f>
        <v>15700</v>
      </c>
      <c r="H28" s="80">
        <f t="shared" si="10"/>
        <v>13700</v>
      </c>
      <c r="I28" s="80">
        <f t="shared" si="10"/>
        <v>0</v>
      </c>
      <c r="J28" s="80">
        <f t="shared" si="10"/>
        <v>0</v>
      </c>
    </row>
    <row r="29" spans="2:10" x14ac:dyDescent="0.25">
      <c r="B29" s="66">
        <v>3</v>
      </c>
      <c r="C29" s="64"/>
      <c r="D29" s="65"/>
      <c r="E29" s="82" t="s">
        <v>10</v>
      </c>
      <c r="F29" s="80">
        <f>+F30</f>
        <v>545.49074258411304</v>
      </c>
      <c r="G29" s="80">
        <f t="shared" si="10"/>
        <v>15700</v>
      </c>
      <c r="H29" s="80">
        <f t="shared" si="10"/>
        <v>13700</v>
      </c>
      <c r="I29" s="80">
        <f t="shared" si="10"/>
        <v>0</v>
      </c>
      <c r="J29" s="80">
        <f t="shared" si="10"/>
        <v>0</v>
      </c>
    </row>
    <row r="30" spans="2:10" x14ac:dyDescent="0.25">
      <c r="B30" s="123">
        <v>32</v>
      </c>
      <c r="C30" s="124"/>
      <c r="D30" s="125"/>
      <c r="E30" s="67" t="s">
        <v>21</v>
      </c>
      <c r="F30" s="80">
        <f>+'[1]sve_za ŠO'!$H$120/N4</f>
        <v>545.49074258411304</v>
      </c>
      <c r="G30" s="80">
        <v>15700</v>
      </c>
      <c r="H30" s="80">
        <v>13700</v>
      </c>
      <c r="I30" s="80">
        <v>0</v>
      </c>
      <c r="J30" s="80">
        <v>0</v>
      </c>
    </row>
    <row r="31" spans="2:10" x14ac:dyDescent="0.25">
      <c r="B31" s="117" t="s">
        <v>107</v>
      </c>
      <c r="C31" s="118"/>
      <c r="D31" s="119"/>
      <c r="E31" s="65" t="s">
        <v>108</v>
      </c>
      <c r="F31" s="80">
        <f>+F32</f>
        <v>155.28568584511248</v>
      </c>
      <c r="G31" s="80">
        <f t="shared" ref="G31:J32" si="11">+G32</f>
        <v>0</v>
      </c>
      <c r="H31" s="80">
        <f t="shared" si="11"/>
        <v>0</v>
      </c>
      <c r="I31" s="80">
        <f t="shared" si="11"/>
        <v>0</v>
      </c>
      <c r="J31" s="80">
        <f t="shared" si="11"/>
        <v>0</v>
      </c>
    </row>
    <row r="32" spans="2:10" x14ac:dyDescent="0.25">
      <c r="B32" s="66">
        <v>3</v>
      </c>
      <c r="C32" s="64"/>
      <c r="D32" s="65"/>
      <c r="E32" s="82" t="s">
        <v>10</v>
      </c>
      <c r="F32" s="80">
        <f>+F33</f>
        <v>155.28568584511248</v>
      </c>
      <c r="G32" s="80">
        <f t="shared" si="11"/>
        <v>0</v>
      </c>
      <c r="H32" s="80">
        <f t="shared" si="11"/>
        <v>0</v>
      </c>
      <c r="I32" s="80">
        <f t="shared" si="11"/>
        <v>0</v>
      </c>
      <c r="J32" s="80">
        <f t="shared" si="11"/>
        <v>0</v>
      </c>
    </row>
    <row r="33" spans="2:10" x14ac:dyDescent="0.25">
      <c r="B33" s="123">
        <v>32</v>
      </c>
      <c r="C33" s="124"/>
      <c r="D33" s="125"/>
      <c r="E33" s="67" t="s">
        <v>21</v>
      </c>
      <c r="F33" s="80">
        <f>+'[1]sve_za ŠO'!$H$123/N4</f>
        <v>155.28568584511248</v>
      </c>
      <c r="G33" s="77">
        <v>0</v>
      </c>
      <c r="H33" s="77">
        <v>0</v>
      </c>
      <c r="I33" s="77">
        <v>0</v>
      </c>
      <c r="J33" s="86">
        <v>0</v>
      </c>
    </row>
    <row r="34" spans="2:10" ht="38.25" x14ac:dyDescent="0.25">
      <c r="B34" s="117" t="s">
        <v>119</v>
      </c>
      <c r="C34" s="118"/>
      <c r="D34" s="119"/>
      <c r="E34" s="67" t="s">
        <v>120</v>
      </c>
      <c r="F34" s="80">
        <f>+F35</f>
        <v>0</v>
      </c>
      <c r="G34" s="80">
        <f t="shared" ref="G34:J35" si="12">+G35</f>
        <v>0</v>
      </c>
      <c r="H34" s="80">
        <f t="shared" si="12"/>
        <v>0</v>
      </c>
      <c r="I34" s="80">
        <f t="shared" si="12"/>
        <v>0</v>
      </c>
      <c r="J34" s="80">
        <f t="shared" si="12"/>
        <v>0</v>
      </c>
    </row>
    <row r="35" spans="2:10" x14ac:dyDescent="0.25">
      <c r="B35" s="66">
        <v>3</v>
      </c>
      <c r="C35" s="64"/>
      <c r="D35" s="65"/>
      <c r="E35" s="82" t="s">
        <v>10</v>
      </c>
      <c r="F35" s="80">
        <f>+F36</f>
        <v>0</v>
      </c>
      <c r="G35" s="80">
        <f t="shared" si="12"/>
        <v>0</v>
      </c>
      <c r="H35" s="80">
        <f t="shared" si="12"/>
        <v>0</v>
      </c>
      <c r="I35" s="80">
        <f t="shared" si="12"/>
        <v>0</v>
      </c>
      <c r="J35" s="80">
        <f t="shared" si="12"/>
        <v>0</v>
      </c>
    </row>
    <row r="36" spans="2:10" x14ac:dyDescent="0.25">
      <c r="B36" s="123">
        <v>38</v>
      </c>
      <c r="C36" s="124"/>
      <c r="D36" s="125"/>
      <c r="E36" s="67" t="s">
        <v>121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</row>
    <row r="37" spans="2:10" ht="25.5" x14ac:dyDescent="0.25">
      <c r="B37" s="126" t="s">
        <v>109</v>
      </c>
      <c r="C37" s="127"/>
      <c r="D37" s="128"/>
      <c r="E37" s="63" t="s">
        <v>110</v>
      </c>
      <c r="F37" s="83">
        <f>+F38</f>
        <v>2281.0471829583912</v>
      </c>
      <c r="G37" s="83">
        <f t="shared" ref="G37:J37" si="13">+G38</f>
        <v>6900</v>
      </c>
      <c r="H37" s="83">
        <f t="shared" si="13"/>
        <v>6900</v>
      </c>
      <c r="I37" s="83">
        <f t="shared" si="13"/>
        <v>7000</v>
      </c>
      <c r="J37" s="83">
        <f t="shared" si="13"/>
        <v>7100</v>
      </c>
    </row>
    <row r="38" spans="2:10" x14ac:dyDescent="0.25">
      <c r="B38" s="117" t="s">
        <v>95</v>
      </c>
      <c r="C38" s="118"/>
      <c r="D38" s="119"/>
      <c r="E38" s="65" t="s">
        <v>96</v>
      </c>
      <c r="F38" s="80">
        <f>+F40+F41+F42</f>
        <v>2281.0471829583912</v>
      </c>
      <c r="G38" s="80">
        <f t="shared" ref="G38:J38" si="14">+G40+G41+G42</f>
        <v>6900</v>
      </c>
      <c r="H38" s="80">
        <f t="shared" si="14"/>
        <v>6900</v>
      </c>
      <c r="I38" s="80">
        <f t="shared" si="14"/>
        <v>7000</v>
      </c>
      <c r="J38" s="80">
        <f t="shared" si="14"/>
        <v>7100</v>
      </c>
    </row>
    <row r="39" spans="2:10" x14ac:dyDescent="0.25">
      <c r="B39" s="66">
        <v>3</v>
      </c>
      <c r="C39" s="64"/>
      <c r="D39" s="65"/>
      <c r="E39" s="82" t="s">
        <v>10</v>
      </c>
      <c r="F39" s="80">
        <f>+F40+F41+F42</f>
        <v>2281.0471829583912</v>
      </c>
      <c r="G39" s="80">
        <f t="shared" ref="G39:J39" si="15">+G40+G41+G42</f>
        <v>6900</v>
      </c>
      <c r="H39" s="80">
        <f t="shared" si="15"/>
        <v>6900</v>
      </c>
      <c r="I39" s="80">
        <f t="shared" si="15"/>
        <v>7000</v>
      </c>
      <c r="J39" s="80">
        <f t="shared" si="15"/>
        <v>7100</v>
      </c>
    </row>
    <row r="40" spans="2:10" x14ac:dyDescent="0.25">
      <c r="B40" s="123">
        <v>31</v>
      </c>
      <c r="C40" s="124"/>
      <c r="D40" s="125"/>
      <c r="E40" s="67" t="s">
        <v>11</v>
      </c>
      <c r="F40" s="80">
        <f>('[1]sve_za ŠO'!$H$126+'[1]sve_za ŠO'!$H$127)/N4</f>
        <v>455.36531953016129</v>
      </c>
      <c r="G40" s="80"/>
      <c r="H40" s="80">
        <v>0</v>
      </c>
      <c r="I40" s="80">
        <v>0</v>
      </c>
      <c r="J40" s="80">
        <v>0</v>
      </c>
    </row>
    <row r="41" spans="2:10" x14ac:dyDescent="0.25">
      <c r="B41" s="123">
        <v>32</v>
      </c>
      <c r="C41" s="124"/>
      <c r="D41" s="125"/>
      <c r="E41" s="67" t="s">
        <v>21</v>
      </c>
      <c r="F41" s="80">
        <f>('[1]sve_za ŠO'!$H$128+'[1]sve_za ŠO'!$H$131)/N4</f>
        <v>1029.3450129404739</v>
      </c>
      <c r="G41" s="80">
        <v>5110</v>
      </c>
      <c r="H41" s="80">
        <v>5200</v>
      </c>
      <c r="I41" s="80">
        <v>5300</v>
      </c>
      <c r="J41" s="80">
        <v>5400</v>
      </c>
    </row>
    <row r="42" spans="2:10" ht="38.25" x14ac:dyDescent="0.25">
      <c r="B42" s="68">
        <v>37</v>
      </c>
      <c r="C42" s="69"/>
      <c r="D42" s="70"/>
      <c r="E42" s="67" t="s">
        <v>80</v>
      </c>
      <c r="F42" s="80">
        <f>+'[1]sve_za ŠO'!$H$132/N4</f>
        <v>796.33685048775624</v>
      </c>
      <c r="G42" s="80">
        <v>1790</v>
      </c>
      <c r="H42" s="80">
        <v>1700</v>
      </c>
      <c r="I42" s="80">
        <v>1700</v>
      </c>
      <c r="J42" s="80">
        <v>1700</v>
      </c>
    </row>
    <row r="43" spans="2:10" x14ac:dyDescent="0.25">
      <c r="B43" s="126" t="s">
        <v>111</v>
      </c>
      <c r="C43" s="127"/>
      <c r="D43" s="128"/>
      <c r="E43" s="63" t="s">
        <v>112</v>
      </c>
      <c r="F43" s="83">
        <f>+F44</f>
        <v>5342.3053951821621</v>
      </c>
      <c r="G43" s="83">
        <f t="shared" ref="G43:J43" si="16">+G44</f>
        <v>9680</v>
      </c>
      <c r="H43" s="83">
        <f t="shared" si="16"/>
        <v>0</v>
      </c>
      <c r="I43" s="83">
        <f t="shared" si="16"/>
        <v>0</v>
      </c>
      <c r="J43" s="83">
        <f t="shared" si="16"/>
        <v>0</v>
      </c>
    </row>
    <row r="44" spans="2:10" x14ac:dyDescent="0.25">
      <c r="B44" s="117" t="s">
        <v>95</v>
      </c>
      <c r="C44" s="118"/>
      <c r="D44" s="119"/>
      <c r="E44" s="65" t="s">
        <v>96</v>
      </c>
      <c r="F44" s="80">
        <f>+F46+F47</f>
        <v>5342.3053951821621</v>
      </c>
      <c r="G44" s="80">
        <f t="shared" ref="G44:J44" si="17">+G46+G47</f>
        <v>9680</v>
      </c>
      <c r="H44" s="80">
        <f t="shared" si="17"/>
        <v>0</v>
      </c>
      <c r="I44" s="80">
        <f t="shared" si="17"/>
        <v>0</v>
      </c>
      <c r="J44" s="80">
        <f t="shared" si="17"/>
        <v>0</v>
      </c>
    </row>
    <row r="45" spans="2:10" x14ac:dyDescent="0.25">
      <c r="B45" s="66">
        <v>3</v>
      </c>
      <c r="C45" s="64"/>
      <c r="D45" s="65"/>
      <c r="E45" s="82" t="s">
        <v>10</v>
      </c>
      <c r="F45" s="80">
        <f>+F46+F47</f>
        <v>5342.3053951821621</v>
      </c>
      <c r="G45" s="80">
        <f t="shared" ref="G45:J45" si="18">+G46+G47</f>
        <v>9680</v>
      </c>
      <c r="H45" s="80">
        <f t="shared" si="18"/>
        <v>0</v>
      </c>
      <c r="I45" s="80">
        <f t="shared" si="18"/>
        <v>0</v>
      </c>
      <c r="J45" s="80">
        <f t="shared" si="18"/>
        <v>0</v>
      </c>
    </row>
    <row r="46" spans="2:10" x14ac:dyDescent="0.25">
      <c r="B46" s="123">
        <v>31</v>
      </c>
      <c r="C46" s="124"/>
      <c r="D46" s="125"/>
      <c r="E46" s="67" t="s">
        <v>11</v>
      </c>
      <c r="F46" s="80">
        <f>+('[1]sve_za ŠO'!$H$135+'[1]sve_za ŠO'!$H$136+'[1]sve_za ŠO'!$H$137)/N4</f>
        <v>5157.6216072732095</v>
      </c>
      <c r="G46" s="80">
        <v>9020</v>
      </c>
      <c r="H46" s="80">
        <v>0</v>
      </c>
      <c r="I46" s="80">
        <v>0</v>
      </c>
      <c r="J46" s="80">
        <v>0</v>
      </c>
    </row>
    <row r="47" spans="2:10" x14ac:dyDescent="0.25">
      <c r="B47" s="123">
        <v>32</v>
      </c>
      <c r="C47" s="124"/>
      <c r="D47" s="125"/>
      <c r="E47" s="67" t="s">
        <v>21</v>
      </c>
      <c r="F47" s="80">
        <f>+'[1]sve_za ŠO'!$H$138/N4</f>
        <v>184.68378790895216</v>
      </c>
      <c r="G47" s="80">
        <v>660</v>
      </c>
      <c r="H47" s="80">
        <v>0</v>
      </c>
      <c r="I47" s="80">
        <v>0</v>
      </c>
      <c r="J47" s="80">
        <v>0</v>
      </c>
    </row>
    <row r="48" spans="2:10" x14ac:dyDescent="0.25">
      <c r="B48" s="126" t="s">
        <v>122</v>
      </c>
      <c r="C48" s="127"/>
      <c r="D48" s="128"/>
      <c r="E48" s="63" t="s">
        <v>123</v>
      </c>
      <c r="F48" s="83">
        <f>+F49</f>
        <v>0</v>
      </c>
      <c r="G48" s="83">
        <f t="shared" ref="G48:J50" si="19">+G49</f>
        <v>58210</v>
      </c>
      <c r="H48" s="83">
        <f t="shared" si="19"/>
        <v>64000</v>
      </c>
      <c r="I48" s="83">
        <f t="shared" si="19"/>
        <v>65000</v>
      </c>
      <c r="J48" s="83">
        <f t="shared" si="19"/>
        <v>66000</v>
      </c>
    </row>
    <row r="49" spans="2:14" x14ac:dyDescent="0.25">
      <c r="B49" s="117" t="s">
        <v>95</v>
      </c>
      <c r="C49" s="118"/>
      <c r="D49" s="119"/>
      <c r="E49" s="65" t="s">
        <v>96</v>
      </c>
      <c r="F49" s="80">
        <f>+F50</f>
        <v>0</v>
      </c>
      <c r="G49" s="80">
        <f t="shared" si="19"/>
        <v>58210</v>
      </c>
      <c r="H49" s="80">
        <f t="shared" si="19"/>
        <v>64000</v>
      </c>
      <c r="I49" s="80">
        <f t="shared" si="19"/>
        <v>65000</v>
      </c>
      <c r="J49" s="80">
        <f t="shared" si="19"/>
        <v>66000</v>
      </c>
    </row>
    <row r="50" spans="2:14" ht="25.5" x14ac:dyDescent="0.25">
      <c r="B50" s="120">
        <v>4</v>
      </c>
      <c r="C50" s="121"/>
      <c r="D50" s="122"/>
      <c r="E50" s="67" t="s">
        <v>12</v>
      </c>
      <c r="F50" s="80">
        <f>+F51</f>
        <v>0</v>
      </c>
      <c r="G50" s="80">
        <f t="shared" si="19"/>
        <v>58210</v>
      </c>
      <c r="H50" s="80">
        <f t="shared" si="19"/>
        <v>64000</v>
      </c>
      <c r="I50" s="80">
        <f t="shared" si="19"/>
        <v>65000</v>
      </c>
      <c r="J50" s="80">
        <f t="shared" si="19"/>
        <v>66000</v>
      </c>
    </row>
    <row r="51" spans="2:14" ht="25.5" x14ac:dyDescent="0.25">
      <c r="B51" s="123">
        <v>42</v>
      </c>
      <c r="C51" s="124"/>
      <c r="D51" s="125"/>
      <c r="E51" s="67" t="s">
        <v>30</v>
      </c>
      <c r="F51" s="80">
        <v>0</v>
      </c>
      <c r="G51" s="80">
        <v>58210</v>
      </c>
      <c r="H51" s="80">
        <v>64000</v>
      </c>
      <c r="I51" s="80">
        <v>65000</v>
      </c>
      <c r="J51" s="80">
        <v>66000</v>
      </c>
    </row>
    <row r="52" spans="2:14" ht="25.5" x14ac:dyDescent="0.25">
      <c r="B52" s="126" t="s">
        <v>124</v>
      </c>
      <c r="C52" s="127"/>
      <c r="D52" s="128"/>
      <c r="E52" s="63" t="s">
        <v>125</v>
      </c>
      <c r="F52" s="83">
        <f>+F53</f>
        <v>0</v>
      </c>
      <c r="G52" s="83">
        <f t="shared" ref="G52:J53" si="20">+G53</f>
        <v>4640</v>
      </c>
      <c r="H52" s="83">
        <f t="shared" si="20"/>
        <v>2100</v>
      </c>
      <c r="I52" s="83">
        <f t="shared" si="20"/>
        <v>2100</v>
      </c>
      <c r="J52" s="83">
        <f t="shared" si="20"/>
        <v>2100</v>
      </c>
    </row>
    <row r="53" spans="2:14" x14ac:dyDescent="0.25">
      <c r="B53" s="117" t="s">
        <v>95</v>
      </c>
      <c r="C53" s="118"/>
      <c r="D53" s="119"/>
      <c r="E53" s="65" t="s">
        <v>96</v>
      </c>
      <c r="F53" s="80">
        <f>+F54</f>
        <v>0</v>
      </c>
      <c r="G53" s="80">
        <f t="shared" si="20"/>
        <v>4640</v>
      </c>
      <c r="H53" s="80">
        <f t="shared" si="20"/>
        <v>2100</v>
      </c>
      <c r="I53" s="80">
        <f t="shared" si="20"/>
        <v>2100</v>
      </c>
      <c r="J53" s="80">
        <f t="shared" si="20"/>
        <v>2100</v>
      </c>
    </row>
    <row r="54" spans="2:14" x14ac:dyDescent="0.25">
      <c r="B54" s="66">
        <v>3</v>
      </c>
      <c r="C54" s="64"/>
      <c r="D54" s="65"/>
      <c r="E54" s="82" t="s">
        <v>10</v>
      </c>
      <c r="F54" s="80">
        <f>+F55+F56</f>
        <v>0</v>
      </c>
      <c r="G54" s="80">
        <f t="shared" ref="G54:J54" si="21">+G55+G56</f>
        <v>4640</v>
      </c>
      <c r="H54" s="80">
        <f t="shared" si="21"/>
        <v>2100</v>
      </c>
      <c r="I54" s="80">
        <f t="shared" si="21"/>
        <v>2100</v>
      </c>
      <c r="J54" s="80">
        <f t="shared" si="21"/>
        <v>2100</v>
      </c>
    </row>
    <row r="55" spans="2:14" x14ac:dyDescent="0.25">
      <c r="B55" s="123">
        <v>31</v>
      </c>
      <c r="C55" s="124"/>
      <c r="D55" s="125"/>
      <c r="E55" s="67" t="s">
        <v>11</v>
      </c>
      <c r="F55" s="80">
        <v>0</v>
      </c>
      <c r="G55" s="80">
        <v>3170</v>
      </c>
      <c r="H55" s="80">
        <v>1400</v>
      </c>
      <c r="I55" s="80">
        <v>1400</v>
      </c>
      <c r="J55" s="80">
        <v>1400</v>
      </c>
    </row>
    <row r="56" spans="2:14" x14ac:dyDescent="0.25">
      <c r="B56" s="123">
        <v>32</v>
      </c>
      <c r="C56" s="124"/>
      <c r="D56" s="125"/>
      <c r="E56" s="67" t="s">
        <v>21</v>
      </c>
      <c r="F56" s="80">
        <v>0</v>
      </c>
      <c r="G56" s="80">
        <v>1470</v>
      </c>
      <c r="H56" s="80">
        <v>700</v>
      </c>
      <c r="I56" s="80">
        <v>700</v>
      </c>
      <c r="J56" s="80">
        <v>700</v>
      </c>
    </row>
    <row r="57" spans="2:14" ht="51" x14ac:dyDescent="0.25">
      <c r="B57" s="126" t="s">
        <v>113</v>
      </c>
      <c r="C57" s="127"/>
      <c r="D57" s="128"/>
      <c r="E57" s="63" t="s">
        <v>114</v>
      </c>
      <c r="F57" s="83">
        <f>+F58+F63+F66+F69+F72</f>
        <v>22808.674762757983</v>
      </c>
      <c r="G57" s="83">
        <f t="shared" ref="G57:J57" si="22">+G58+G63+G66+G69+G72</f>
        <v>30080</v>
      </c>
      <c r="H57" s="83">
        <f t="shared" si="22"/>
        <v>29900</v>
      </c>
      <c r="I57" s="83">
        <f t="shared" si="22"/>
        <v>27200</v>
      </c>
      <c r="J57" s="83">
        <f t="shared" si="22"/>
        <v>27400</v>
      </c>
    </row>
    <row r="58" spans="2:14" ht="15" customHeight="1" x14ac:dyDescent="0.25">
      <c r="B58" s="117" t="s">
        <v>95</v>
      </c>
      <c r="C58" s="118"/>
      <c r="D58" s="119"/>
      <c r="E58" s="65" t="s">
        <v>96</v>
      </c>
      <c r="F58" s="80">
        <f>+F61+F59</f>
        <v>729.75778087464323</v>
      </c>
      <c r="G58" s="80">
        <f t="shared" ref="G58:J58" si="23">+G61+G59</f>
        <v>8620</v>
      </c>
      <c r="H58" s="80">
        <f t="shared" si="23"/>
        <v>16700</v>
      </c>
      <c r="I58" s="80">
        <f t="shared" si="23"/>
        <v>16900</v>
      </c>
      <c r="J58" s="80">
        <f t="shared" si="23"/>
        <v>17100</v>
      </c>
    </row>
    <row r="59" spans="2:14" ht="15" customHeight="1" x14ac:dyDescent="0.25">
      <c r="B59" s="66">
        <v>3</v>
      </c>
      <c r="C59" s="64"/>
      <c r="D59" s="65"/>
      <c r="E59" s="82" t="s">
        <v>10</v>
      </c>
      <c r="F59" s="80">
        <f>+F60</f>
        <v>0</v>
      </c>
      <c r="G59" s="80">
        <f t="shared" ref="G59:J59" si="24">+G60</f>
        <v>2390</v>
      </c>
      <c r="H59" s="80">
        <f t="shared" si="24"/>
        <v>14100</v>
      </c>
      <c r="I59" s="80">
        <f t="shared" si="24"/>
        <v>14300</v>
      </c>
      <c r="J59" s="80">
        <f t="shared" si="24"/>
        <v>14500</v>
      </c>
    </row>
    <row r="60" spans="2:14" ht="15" customHeight="1" x14ac:dyDescent="0.25">
      <c r="B60" s="123">
        <v>32</v>
      </c>
      <c r="C60" s="124"/>
      <c r="D60" s="125"/>
      <c r="E60" s="67" t="s">
        <v>21</v>
      </c>
      <c r="F60" s="80">
        <v>0</v>
      </c>
      <c r="G60" s="80">
        <v>2390</v>
      </c>
      <c r="H60" s="80">
        <v>14100</v>
      </c>
      <c r="I60" s="80">
        <v>14300</v>
      </c>
      <c r="J60" s="80">
        <v>14500</v>
      </c>
    </row>
    <row r="61" spans="2:14" ht="25.5" x14ac:dyDescent="0.25">
      <c r="B61" s="120">
        <v>4</v>
      </c>
      <c r="C61" s="121"/>
      <c r="D61" s="122"/>
      <c r="E61" s="26" t="s">
        <v>12</v>
      </c>
      <c r="F61" s="80">
        <f>+F62</f>
        <v>729.75778087464323</v>
      </c>
      <c r="G61" s="80">
        <f t="shared" ref="G61:J61" si="25">+G62</f>
        <v>6230</v>
      </c>
      <c r="H61" s="80">
        <f t="shared" si="25"/>
        <v>2600</v>
      </c>
      <c r="I61" s="80">
        <f t="shared" si="25"/>
        <v>2600</v>
      </c>
      <c r="J61" s="80">
        <f t="shared" si="25"/>
        <v>2600</v>
      </c>
    </row>
    <row r="62" spans="2:14" ht="25.5" x14ac:dyDescent="0.25">
      <c r="B62" s="123">
        <v>42</v>
      </c>
      <c r="C62" s="124"/>
      <c r="D62" s="125"/>
      <c r="E62" s="26" t="s">
        <v>30</v>
      </c>
      <c r="F62" s="80">
        <f>+'[1]sve_za ŠO'!$H$147/N4</f>
        <v>729.75778087464323</v>
      </c>
      <c r="G62" s="80">
        <v>6230</v>
      </c>
      <c r="H62" s="80">
        <v>2600</v>
      </c>
      <c r="I62" s="80">
        <v>2600</v>
      </c>
      <c r="J62" s="80">
        <v>2600</v>
      </c>
      <c r="N62" s="89">
        <v>7.5345000000000004</v>
      </c>
    </row>
    <row r="63" spans="2:14" x14ac:dyDescent="0.25">
      <c r="B63" s="117" t="s">
        <v>97</v>
      </c>
      <c r="C63" s="118"/>
      <c r="D63" s="119"/>
      <c r="E63" s="65" t="s">
        <v>98</v>
      </c>
      <c r="F63" s="80">
        <f>+F64</f>
        <v>9981.4068617691955</v>
      </c>
      <c r="G63" s="80">
        <f t="shared" ref="G63:J64" si="26">+G64</f>
        <v>3960</v>
      </c>
      <c r="H63" s="80">
        <f t="shared" si="26"/>
        <v>4500</v>
      </c>
      <c r="I63" s="80">
        <f t="shared" si="26"/>
        <v>4500</v>
      </c>
      <c r="J63" s="80">
        <f t="shared" si="26"/>
        <v>4500</v>
      </c>
    </row>
    <row r="64" spans="2:14" ht="25.5" x14ac:dyDescent="0.25">
      <c r="B64" s="120">
        <v>4</v>
      </c>
      <c r="C64" s="121"/>
      <c r="D64" s="122"/>
      <c r="E64" s="67" t="s">
        <v>12</v>
      </c>
      <c r="F64" s="80">
        <f>+F65</f>
        <v>9981.4068617691955</v>
      </c>
      <c r="G64" s="80">
        <f t="shared" si="26"/>
        <v>3960</v>
      </c>
      <c r="H64" s="80">
        <f t="shared" si="26"/>
        <v>4500</v>
      </c>
      <c r="I64" s="80">
        <f t="shared" si="26"/>
        <v>4500</v>
      </c>
      <c r="J64" s="80">
        <f t="shared" si="26"/>
        <v>4500</v>
      </c>
    </row>
    <row r="65" spans="2:10" ht="25.5" x14ac:dyDescent="0.25">
      <c r="B65" s="123">
        <v>42</v>
      </c>
      <c r="C65" s="124"/>
      <c r="D65" s="125"/>
      <c r="E65" s="67" t="s">
        <v>30</v>
      </c>
      <c r="F65" s="80">
        <f>+'[1]sve_za ŠO'!$H$150/N62</f>
        <v>9981.4068617691955</v>
      </c>
      <c r="G65" s="80">
        <v>3960</v>
      </c>
      <c r="H65" s="80">
        <v>4500</v>
      </c>
      <c r="I65" s="80">
        <v>4500</v>
      </c>
      <c r="J65" s="80">
        <v>4500</v>
      </c>
    </row>
    <row r="66" spans="2:10" x14ac:dyDescent="0.25">
      <c r="B66" s="117" t="s">
        <v>99</v>
      </c>
      <c r="C66" s="118"/>
      <c r="D66" s="119"/>
      <c r="E66" s="81" t="s">
        <v>100</v>
      </c>
      <c r="F66" s="80">
        <f>+F67</f>
        <v>8866.2618621010024</v>
      </c>
      <c r="G66" s="80">
        <f t="shared" ref="G66:J67" si="27">+G67</f>
        <v>15400</v>
      </c>
      <c r="H66" s="80">
        <f t="shared" si="27"/>
        <v>6600</v>
      </c>
      <c r="I66" s="80">
        <f t="shared" si="27"/>
        <v>3700</v>
      </c>
      <c r="J66" s="80">
        <f t="shared" si="27"/>
        <v>3700</v>
      </c>
    </row>
    <row r="67" spans="2:10" ht="25.5" x14ac:dyDescent="0.25">
      <c r="B67" s="120">
        <v>4</v>
      </c>
      <c r="C67" s="121"/>
      <c r="D67" s="122"/>
      <c r="E67" s="67" t="s">
        <v>12</v>
      </c>
      <c r="F67" s="80">
        <f>+F68</f>
        <v>8866.2618621010024</v>
      </c>
      <c r="G67" s="80">
        <f t="shared" si="27"/>
        <v>15400</v>
      </c>
      <c r="H67" s="80">
        <f t="shared" si="27"/>
        <v>6600</v>
      </c>
      <c r="I67" s="80">
        <f t="shared" si="27"/>
        <v>3700</v>
      </c>
      <c r="J67" s="80">
        <f t="shared" si="27"/>
        <v>3700</v>
      </c>
    </row>
    <row r="68" spans="2:10" ht="25.5" x14ac:dyDescent="0.25">
      <c r="B68" s="123">
        <v>42</v>
      </c>
      <c r="C68" s="124"/>
      <c r="D68" s="125"/>
      <c r="E68" s="67" t="s">
        <v>30</v>
      </c>
      <c r="F68" s="80">
        <f>+'[1]sve_za ŠO'!$H$151/N62</f>
        <v>8866.2618621010024</v>
      </c>
      <c r="G68" s="80">
        <v>15400</v>
      </c>
      <c r="H68" s="80">
        <v>6600</v>
      </c>
      <c r="I68" s="80">
        <v>3700</v>
      </c>
      <c r="J68" s="80">
        <v>3700</v>
      </c>
    </row>
    <row r="69" spans="2:10" x14ac:dyDescent="0.25">
      <c r="B69" s="117" t="s">
        <v>103</v>
      </c>
      <c r="C69" s="118"/>
      <c r="D69" s="119"/>
      <c r="E69" s="65" t="s">
        <v>104</v>
      </c>
      <c r="F69" s="80">
        <f>+F70</f>
        <v>1160.9927666069414</v>
      </c>
      <c r="G69" s="80">
        <f t="shared" ref="G69:J70" si="28">+G70</f>
        <v>700</v>
      </c>
      <c r="H69" s="80">
        <f t="shared" si="28"/>
        <v>700</v>
      </c>
      <c r="I69" s="80">
        <f t="shared" si="28"/>
        <v>700</v>
      </c>
      <c r="J69" s="80">
        <f t="shared" si="28"/>
        <v>700</v>
      </c>
    </row>
    <row r="70" spans="2:10" ht="25.5" x14ac:dyDescent="0.25">
      <c r="B70" s="120">
        <v>4</v>
      </c>
      <c r="C70" s="121"/>
      <c r="D70" s="122"/>
      <c r="E70" s="67" t="s">
        <v>12</v>
      </c>
      <c r="F70" s="80">
        <f>+F71</f>
        <v>1160.9927666069414</v>
      </c>
      <c r="G70" s="80">
        <f t="shared" si="28"/>
        <v>700</v>
      </c>
      <c r="H70" s="80">
        <f t="shared" si="28"/>
        <v>700</v>
      </c>
      <c r="I70" s="80">
        <f t="shared" si="28"/>
        <v>700</v>
      </c>
      <c r="J70" s="80">
        <f t="shared" si="28"/>
        <v>700</v>
      </c>
    </row>
    <row r="71" spans="2:10" ht="25.5" x14ac:dyDescent="0.25">
      <c r="B71" s="123">
        <v>42</v>
      </c>
      <c r="C71" s="124"/>
      <c r="D71" s="125"/>
      <c r="E71" s="67" t="s">
        <v>30</v>
      </c>
      <c r="F71" s="80">
        <f>+'[1]sve_za ŠO'!$H$156/N62</f>
        <v>1160.9927666069414</v>
      </c>
      <c r="G71" s="80">
        <v>700</v>
      </c>
      <c r="H71" s="80">
        <v>700</v>
      </c>
      <c r="I71" s="80">
        <v>700</v>
      </c>
      <c r="J71" s="80">
        <v>700</v>
      </c>
    </row>
    <row r="72" spans="2:10" x14ac:dyDescent="0.25">
      <c r="B72" s="117" t="s">
        <v>107</v>
      </c>
      <c r="C72" s="118"/>
      <c r="D72" s="119"/>
      <c r="E72" s="65" t="s">
        <v>108</v>
      </c>
      <c r="F72" s="80">
        <f>+F73</f>
        <v>2070.255491406198</v>
      </c>
      <c r="G72" s="80">
        <f t="shared" ref="G72:J73" si="29">+G73</f>
        <v>1400</v>
      </c>
      <c r="H72" s="80">
        <f t="shared" si="29"/>
        <v>1400</v>
      </c>
      <c r="I72" s="80">
        <f t="shared" si="29"/>
        <v>1400</v>
      </c>
      <c r="J72" s="80">
        <f t="shared" si="29"/>
        <v>1400</v>
      </c>
    </row>
    <row r="73" spans="2:10" ht="25.5" x14ac:dyDescent="0.25">
      <c r="B73" s="120">
        <v>4</v>
      </c>
      <c r="C73" s="121"/>
      <c r="D73" s="122"/>
      <c r="E73" s="67" t="s">
        <v>12</v>
      </c>
      <c r="F73" s="80">
        <f>+F74</f>
        <v>2070.255491406198</v>
      </c>
      <c r="G73" s="80">
        <f t="shared" si="29"/>
        <v>1400</v>
      </c>
      <c r="H73" s="80">
        <f t="shared" si="29"/>
        <v>1400</v>
      </c>
      <c r="I73" s="80">
        <f t="shared" si="29"/>
        <v>1400</v>
      </c>
      <c r="J73" s="80">
        <f t="shared" si="29"/>
        <v>1400</v>
      </c>
    </row>
    <row r="74" spans="2:10" ht="25.5" x14ac:dyDescent="0.25">
      <c r="B74" s="123">
        <v>42</v>
      </c>
      <c r="C74" s="124"/>
      <c r="D74" s="125"/>
      <c r="E74" s="67" t="s">
        <v>30</v>
      </c>
      <c r="F74" s="80">
        <f>+'[1]sve_za ŠO'!$H$159/N62</f>
        <v>2070.255491406198</v>
      </c>
      <c r="G74" s="80">
        <v>1400</v>
      </c>
      <c r="H74" s="80">
        <v>1400</v>
      </c>
      <c r="I74" s="80">
        <v>1400</v>
      </c>
      <c r="J74" s="80">
        <v>1400</v>
      </c>
    </row>
    <row r="75" spans="2:10" ht="25.5" x14ac:dyDescent="0.25">
      <c r="B75" s="126" t="s">
        <v>115</v>
      </c>
      <c r="C75" s="127"/>
      <c r="D75" s="128"/>
      <c r="E75" s="63" t="s">
        <v>116</v>
      </c>
      <c r="F75" s="83">
        <f>+F76</f>
        <v>1653.7487557236711</v>
      </c>
      <c r="G75" s="83">
        <f t="shared" ref="G75:J77" si="30">+G76</f>
        <v>0</v>
      </c>
      <c r="H75" s="83">
        <f t="shared" si="30"/>
        <v>3700</v>
      </c>
      <c r="I75" s="83">
        <f t="shared" si="30"/>
        <v>3700</v>
      </c>
      <c r="J75" s="83">
        <f t="shared" si="30"/>
        <v>3700</v>
      </c>
    </row>
    <row r="76" spans="2:10" ht="25.5" x14ac:dyDescent="0.25">
      <c r="B76" s="117" t="s">
        <v>105</v>
      </c>
      <c r="C76" s="118"/>
      <c r="D76" s="119"/>
      <c r="E76" s="81" t="s">
        <v>106</v>
      </c>
      <c r="F76" s="80">
        <f>+F77</f>
        <v>1653.7487557236711</v>
      </c>
      <c r="G76" s="80">
        <f t="shared" si="30"/>
        <v>0</v>
      </c>
      <c r="H76" s="80">
        <f t="shared" si="30"/>
        <v>3700</v>
      </c>
      <c r="I76" s="80">
        <f t="shared" si="30"/>
        <v>3700</v>
      </c>
      <c r="J76" s="80">
        <f t="shared" si="30"/>
        <v>3700</v>
      </c>
    </row>
    <row r="77" spans="2:10" x14ac:dyDescent="0.25">
      <c r="B77" s="66">
        <v>3</v>
      </c>
      <c r="C77" s="64"/>
      <c r="D77" s="65"/>
      <c r="E77" s="82" t="s">
        <v>10</v>
      </c>
      <c r="F77" s="80">
        <f>+F78</f>
        <v>1653.7487557236711</v>
      </c>
      <c r="G77" s="80">
        <f t="shared" si="30"/>
        <v>0</v>
      </c>
      <c r="H77" s="80">
        <f t="shared" si="30"/>
        <v>3700</v>
      </c>
      <c r="I77" s="80">
        <f t="shared" si="30"/>
        <v>3700</v>
      </c>
      <c r="J77" s="80">
        <f t="shared" si="30"/>
        <v>3700</v>
      </c>
    </row>
    <row r="78" spans="2:10" x14ac:dyDescent="0.25">
      <c r="B78" s="123">
        <v>32</v>
      </c>
      <c r="C78" s="124"/>
      <c r="D78" s="125"/>
      <c r="E78" s="67" t="s">
        <v>21</v>
      </c>
      <c r="F78" s="80">
        <f>+'[1]sve_za ŠO'!$H$164/N62</f>
        <v>1653.7487557236711</v>
      </c>
      <c r="G78" s="85">
        <v>0</v>
      </c>
      <c r="H78" s="80">
        <v>3700</v>
      </c>
      <c r="I78" s="80">
        <v>3700</v>
      </c>
      <c r="J78" s="80">
        <v>3700</v>
      </c>
    </row>
    <row r="79" spans="2:10" ht="63.75" x14ac:dyDescent="0.25">
      <c r="B79" s="126" t="s">
        <v>117</v>
      </c>
      <c r="C79" s="127"/>
      <c r="D79" s="128"/>
      <c r="E79" s="63" t="s">
        <v>118</v>
      </c>
      <c r="F79" s="83">
        <f>+F81</f>
        <v>799.39345676554512</v>
      </c>
      <c r="G79" s="83">
        <f t="shared" ref="G79:J79" si="31">+G81</f>
        <v>930</v>
      </c>
      <c r="H79" s="83">
        <f t="shared" si="31"/>
        <v>1000</v>
      </c>
      <c r="I79" s="83">
        <f t="shared" si="31"/>
        <v>1000</v>
      </c>
      <c r="J79" s="83">
        <f t="shared" si="31"/>
        <v>1000</v>
      </c>
    </row>
    <row r="80" spans="2:10" x14ac:dyDescent="0.25">
      <c r="B80" s="117" t="s">
        <v>95</v>
      </c>
      <c r="C80" s="118"/>
      <c r="D80" s="119"/>
      <c r="E80" s="65" t="s">
        <v>96</v>
      </c>
      <c r="F80" s="80">
        <f>+F81</f>
        <v>799.39345676554512</v>
      </c>
      <c r="G80" s="80">
        <f t="shared" ref="G80:J81" si="32">+G81</f>
        <v>930</v>
      </c>
      <c r="H80" s="80">
        <f t="shared" si="32"/>
        <v>1000</v>
      </c>
      <c r="I80" s="80">
        <f t="shared" si="32"/>
        <v>1000</v>
      </c>
      <c r="J80" s="80">
        <f t="shared" si="32"/>
        <v>1000</v>
      </c>
    </row>
    <row r="81" spans="2:10" x14ac:dyDescent="0.25">
      <c r="B81" s="66">
        <v>3</v>
      </c>
      <c r="C81" s="64"/>
      <c r="D81" s="65"/>
      <c r="E81" s="82" t="s">
        <v>10</v>
      </c>
      <c r="F81" s="80">
        <f>+F82</f>
        <v>799.39345676554512</v>
      </c>
      <c r="G81" s="80">
        <f t="shared" si="32"/>
        <v>930</v>
      </c>
      <c r="H81" s="80">
        <f t="shared" si="32"/>
        <v>1000</v>
      </c>
      <c r="I81" s="80">
        <f t="shared" si="32"/>
        <v>1000</v>
      </c>
      <c r="J81" s="80">
        <f t="shared" si="32"/>
        <v>1000</v>
      </c>
    </row>
    <row r="82" spans="2:10" x14ac:dyDescent="0.25">
      <c r="B82" s="123">
        <v>32</v>
      </c>
      <c r="C82" s="124"/>
      <c r="D82" s="125"/>
      <c r="E82" s="67" t="s">
        <v>21</v>
      </c>
      <c r="F82" s="80">
        <f>+'[1]sve_za ŠO'!$H$165/N62</f>
        <v>799.39345676554512</v>
      </c>
      <c r="G82" s="85">
        <v>930</v>
      </c>
      <c r="H82" s="80">
        <v>1000</v>
      </c>
      <c r="I82" s="80">
        <v>1000</v>
      </c>
      <c r="J82" s="80">
        <v>1000</v>
      </c>
    </row>
    <row r="83" spans="2:10" ht="25.5" x14ac:dyDescent="0.25">
      <c r="B83" s="126" t="s">
        <v>126</v>
      </c>
      <c r="C83" s="127"/>
      <c r="D83" s="128"/>
      <c r="E83" s="63" t="s">
        <v>127</v>
      </c>
      <c r="F83" s="83">
        <f>+F84+F87</f>
        <v>0</v>
      </c>
      <c r="G83" s="83">
        <f t="shared" ref="G83:J83" si="33">+G84+G87</f>
        <v>1840</v>
      </c>
      <c r="H83" s="83">
        <f t="shared" si="33"/>
        <v>1800</v>
      </c>
      <c r="I83" s="83">
        <f t="shared" si="33"/>
        <v>1800</v>
      </c>
      <c r="J83" s="83">
        <f t="shared" si="33"/>
        <v>1800</v>
      </c>
    </row>
    <row r="84" spans="2:10" x14ac:dyDescent="0.25">
      <c r="B84" s="117" t="s">
        <v>95</v>
      </c>
      <c r="C84" s="118"/>
      <c r="D84" s="119"/>
      <c r="E84" s="65" t="s">
        <v>96</v>
      </c>
      <c r="F84" s="80">
        <f>+F85</f>
        <v>0</v>
      </c>
      <c r="G84" s="80">
        <f t="shared" ref="G84:J85" si="34">+G85</f>
        <v>420</v>
      </c>
      <c r="H84" s="80">
        <f t="shared" si="34"/>
        <v>400</v>
      </c>
      <c r="I84" s="80">
        <f t="shared" si="34"/>
        <v>400</v>
      </c>
      <c r="J84" s="80">
        <f t="shared" si="34"/>
        <v>400</v>
      </c>
    </row>
    <row r="85" spans="2:10" x14ac:dyDescent="0.25">
      <c r="B85" s="66">
        <v>3</v>
      </c>
      <c r="C85" s="64"/>
      <c r="D85" s="65"/>
      <c r="E85" s="82" t="s">
        <v>10</v>
      </c>
      <c r="F85" s="80">
        <f>+F86</f>
        <v>0</v>
      </c>
      <c r="G85" s="80">
        <f t="shared" si="34"/>
        <v>420</v>
      </c>
      <c r="H85" s="80">
        <f t="shared" si="34"/>
        <v>400</v>
      </c>
      <c r="I85" s="80">
        <f t="shared" si="34"/>
        <v>400</v>
      </c>
      <c r="J85" s="80">
        <f t="shared" si="34"/>
        <v>400</v>
      </c>
    </row>
    <row r="86" spans="2:10" x14ac:dyDescent="0.25">
      <c r="B86" s="123">
        <v>38</v>
      </c>
      <c r="C86" s="124"/>
      <c r="D86" s="125"/>
      <c r="E86" s="67" t="s">
        <v>121</v>
      </c>
      <c r="F86" s="80">
        <v>0</v>
      </c>
      <c r="G86" s="80">
        <v>420</v>
      </c>
      <c r="H86" s="80">
        <v>400</v>
      </c>
      <c r="I86" s="80">
        <v>400</v>
      </c>
      <c r="J86" s="80">
        <v>400</v>
      </c>
    </row>
    <row r="87" spans="2:10" x14ac:dyDescent="0.25">
      <c r="B87" s="117" t="s">
        <v>103</v>
      </c>
      <c r="C87" s="118"/>
      <c r="D87" s="119"/>
      <c r="E87" s="65" t="s">
        <v>104</v>
      </c>
      <c r="F87" s="80">
        <f>+F88</f>
        <v>0</v>
      </c>
      <c r="G87" s="80">
        <f t="shared" ref="G87:J88" si="35">+G88</f>
        <v>1420</v>
      </c>
      <c r="H87" s="80">
        <f t="shared" si="35"/>
        <v>1400</v>
      </c>
      <c r="I87" s="80">
        <f t="shared" si="35"/>
        <v>1400</v>
      </c>
      <c r="J87" s="80">
        <f t="shared" si="35"/>
        <v>1400</v>
      </c>
    </row>
    <row r="88" spans="2:10" x14ac:dyDescent="0.25">
      <c r="B88" s="66">
        <v>3</v>
      </c>
      <c r="C88" s="64"/>
      <c r="D88" s="65"/>
      <c r="E88" s="82" t="s">
        <v>10</v>
      </c>
      <c r="F88" s="80">
        <f>+F89</f>
        <v>0</v>
      </c>
      <c r="G88" s="80">
        <f t="shared" si="35"/>
        <v>1420</v>
      </c>
      <c r="H88" s="80">
        <f t="shared" si="35"/>
        <v>1400</v>
      </c>
      <c r="I88" s="80">
        <f t="shared" si="35"/>
        <v>1400</v>
      </c>
      <c r="J88" s="80">
        <f t="shared" si="35"/>
        <v>1400</v>
      </c>
    </row>
    <row r="89" spans="2:10" x14ac:dyDescent="0.25">
      <c r="B89" s="123">
        <v>38</v>
      </c>
      <c r="C89" s="124"/>
      <c r="D89" s="125"/>
      <c r="E89" s="67" t="s">
        <v>121</v>
      </c>
      <c r="F89" s="80">
        <v>0</v>
      </c>
      <c r="G89" s="80">
        <v>1420</v>
      </c>
      <c r="H89" s="80">
        <v>1400</v>
      </c>
      <c r="I89" s="80">
        <v>1400</v>
      </c>
      <c r="J89" s="80">
        <v>1400</v>
      </c>
    </row>
  </sheetData>
  <mergeCells count="72">
    <mergeCell ref="B89:D89"/>
    <mergeCell ref="B60:D60"/>
    <mergeCell ref="B83:D83"/>
    <mergeCell ref="B80:D80"/>
    <mergeCell ref="B84:D84"/>
    <mergeCell ref="B86:D86"/>
    <mergeCell ref="B87:D87"/>
    <mergeCell ref="B78:D78"/>
    <mergeCell ref="B79:D79"/>
    <mergeCell ref="B82:D82"/>
    <mergeCell ref="B74:D74"/>
    <mergeCell ref="B75:D75"/>
    <mergeCell ref="B76:D76"/>
    <mergeCell ref="B61:D61"/>
    <mergeCell ref="B62:D62"/>
    <mergeCell ref="B34:D34"/>
    <mergeCell ref="B36:D36"/>
    <mergeCell ref="B48:D48"/>
    <mergeCell ref="B49:D49"/>
    <mergeCell ref="B50:D50"/>
    <mergeCell ref="B55:D55"/>
    <mergeCell ref="B56:D56"/>
    <mergeCell ref="B72:D72"/>
    <mergeCell ref="B73:D73"/>
    <mergeCell ref="B67:D67"/>
    <mergeCell ref="B68:D68"/>
    <mergeCell ref="B69:D69"/>
    <mergeCell ref="B70:D70"/>
    <mergeCell ref="B71:D71"/>
    <mergeCell ref="B58:D58"/>
    <mergeCell ref="B63:D63"/>
    <mergeCell ref="B64:D64"/>
    <mergeCell ref="B65:D65"/>
    <mergeCell ref="B66:D66"/>
    <mergeCell ref="B57:D57"/>
    <mergeCell ref="B27:D27"/>
    <mergeCell ref="B52:D52"/>
    <mergeCell ref="B53:D53"/>
    <mergeCell ref="B28:D28"/>
    <mergeCell ref="B30:D30"/>
    <mergeCell ref="B31:D31"/>
    <mergeCell ref="B33:D33"/>
    <mergeCell ref="B37:D37"/>
    <mergeCell ref="B38:D38"/>
    <mergeCell ref="B40:D40"/>
    <mergeCell ref="B41:D41"/>
    <mergeCell ref="B43:D43"/>
    <mergeCell ref="B44:D44"/>
    <mergeCell ref="B46:D46"/>
    <mergeCell ref="B47:D47"/>
    <mergeCell ref="B51:D51"/>
    <mergeCell ref="B22:D22"/>
    <mergeCell ref="B23:D23"/>
    <mergeCell ref="B25:D25"/>
    <mergeCell ref="B26:D26"/>
    <mergeCell ref="B6:D6"/>
    <mergeCell ref="B7:D7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B1:J1"/>
    <mergeCell ref="B3:J3"/>
    <mergeCell ref="B5:D5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ignoredErrors>
    <ignoredError sqref="F22 F33 F30 F10 F62 F65 F68 F71 F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2023-11-07T08:57:40Z</cp:lastPrinted>
  <dcterms:created xsi:type="dcterms:W3CDTF">2022-08-12T12:51:27Z</dcterms:created>
  <dcterms:modified xsi:type="dcterms:W3CDTF">2023-11-07T09:03:15Z</dcterms:modified>
</cp:coreProperties>
</file>